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Default Extension="jpeg" ContentType="image/jpeg"/>
  <Default Extension="emf" ContentType="image/x-emf"/>
  <Override PartName="/xl/ctrlProps/ctrlProp36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28.xml" ContentType="application/vnd.ms-excel.controlproperties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/>
  <bookViews>
    <workbookView xWindow="0" yWindow="0" windowWidth="15360" windowHeight="8145" tabRatio="756"/>
  </bookViews>
  <sheets>
    <sheet name=" Boletín de Inscripción " sheetId="1" r:id="rId1"/>
    <sheet name=" Derechos de Inscripción " sheetId="2" r:id="rId2"/>
    <sheet name="Exportacion" sheetId="5" state="hidden" r:id="rId3"/>
    <sheet name=" Datos de Organizadores " sheetId="3" state="hidden" r:id="rId4"/>
  </sheets>
  <definedNames>
    <definedName name="_Ind1600">' Boletín de Inscripción '!$A$55</definedName>
    <definedName name="AñoCop">' Boletín de Inscripción '!$AD$56</definedName>
    <definedName name="AñoPil">' Boletín de Inscripción '!$AD$47:$AG$47</definedName>
    <definedName name="_xlnm.Print_Area" localSheetId="0">' Boletín de Inscripción '!$B$11:$AG$199</definedName>
    <definedName name="Autonomico">' Datos de Organizadores '!$R$19</definedName>
    <definedName name="Auxiliar">' Datos de Organizadores '!$R$7</definedName>
    <definedName name="Blanco">' Datos de Organizadores '!$R$21</definedName>
    <definedName name="Categoria234">' Boletín de Inscripción '!$A$64</definedName>
    <definedName name="Clasicos">' Datos de Organizadores '!$R$20</definedName>
    <definedName name="DniCifA1">' Boletín de Inscripción '!$C$127</definedName>
    <definedName name="DniCifA2">' Boletín de Inscripción '!$I$127</definedName>
    <definedName name="DniCifAux">' Boletín de Inscripción '!$C$136</definedName>
    <definedName name="DniCifO1">' Boletín de Inscripción '!$I$136</definedName>
    <definedName name="DniCifO2">' Boletín de Inscripción '!$P$136</definedName>
    <definedName name="DniCifR1">' Boletín de Inscripción '!$P$127</definedName>
    <definedName name="DniCifR2">' Boletín de Inscripción '!$Z$127</definedName>
    <definedName name="Efectivo">' Datos de Organizadores '!$R$23</definedName>
    <definedName name="España">' Datos de Organizadores '!$R$18</definedName>
    <definedName name="Estado5">' Datos de Organizadores '!$T$12</definedName>
    <definedName name="EstadoTrofeo3">' Datos de Organizadores '!$T$10</definedName>
    <definedName name="EstadoTrofeo7">' Datos de Organizadores '!$T$14</definedName>
    <definedName name="EstadoTrofeo8">' Datos de Organizadores '!$T$15</definedName>
    <definedName name="Historicos">' Datos de Organizadores '!$R$30</definedName>
    <definedName name="Ind2RM1600">' Boletín de Inscripción '!$A$54</definedName>
    <definedName name="IndCopa">' Datos de Organizadores '!$C$19</definedName>
    <definedName name="Inicio">' Boletín de Inscripción '!$D$31</definedName>
    <definedName name="IVA">' Datos de Organizadores '!$R$22</definedName>
    <definedName name="LicenciaA1">' Boletín de Inscripción '!$C$129</definedName>
    <definedName name="LicenciaA2">' Boletín de Inscripción '!$I$129</definedName>
    <definedName name="LicenciaAux">' Boletín de Inscripción '!$C$138</definedName>
    <definedName name="LicenciaO1">' Boletín de Inscripción '!$I$138</definedName>
    <definedName name="LicenciaO2">' Boletín de Inscripción '!$P$138</definedName>
    <definedName name="LicenciaR1">' Boletín de Inscripción '!$P$129</definedName>
    <definedName name="LicenciaR2">' Boletín de Inscripción '!$Z$129</definedName>
    <definedName name="MarcaOuvreur">' Boletín de Inscripción '!$Z$132</definedName>
    <definedName name="MatriculaOuvreur">' Boletín de Inscripción '!#REF!</definedName>
    <definedName name="ModeloOuvreur">' Boletín de Inscripción '!$Z$134</definedName>
    <definedName name="NacPil">' Boletín de Inscripción '!$AD$47</definedName>
    <definedName name="NombreA1">' Boletín de Inscripción '!$C$123</definedName>
    <definedName name="NombreA2">' Boletín de Inscripción '!$I$123</definedName>
    <definedName name="NombreAux">' Boletín de Inscripción '!$C$132</definedName>
    <definedName name="NombreO1">' Boletín de Inscripción '!$I$132</definedName>
    <definedName name="NombreO2">' Boletín de Inscripción '!$P$132</definedName>
    <definedName name="NombreR1">' Boletín de Inscripción '!$P$123</definedName>
    <definedName name="NombreR2">' Boletín de Inscripción '!$Z$123</definedName>
    <definedName name="Numrallye">' Datos de Organizadores '!$R$3</definedName>
    <definedName name="Opcion">' Datos de Organizadores '!$U$4</definedName>
    <definedName name="Opcion2">' Datos de Organizadores '!$U$5</definedName>
    <definedName name="Opciones">' Boletín de Inscripción '!$B$9</definedName>
    <definedName name="Ouvreur">' Datos de Organizadores '!$R$6</definedName>
    <definedName name="Panta100">' Datos de Organizadores '!$T$32</definedName>
    <definedName name="Panta102">' Datos de Organizadores '!$T$33</definedName>
    <definedName name="PantaDiesel">' Datos de Organizadores '!$T$34</definedName>
    <definedName name="PrimerApellidoA1">' Boletín de Inscripción '!$C$125</definedName>
    <definedName name="PrimerApellidoA2">' Boletín de Inscripción '!$I$125</definedName>
    <definedName name="PrimerApellidoAux">' Boletín de Inscripción '!$C$134</definedName>
    <definedName name="PrimerApellidoO1">' Boletín de Inscripción '!$I$134</definedName>
    <definedName name="PrimerApellidoO2">' Boletín de Inscripción '!$P$134</definedName>
    <definedName name="PrimerApellidoR1">' Boletín de Inscripción '!$P$125</definedName>
    <definedName name="PrimerApellidoR2">' Boletín de Inscripción '!$Z$125</definedName>
    <definedName name="Publicidad">' Datos de Organizadores '!$R$4</definedName>
    <definedName name="RM">' Datos de Organizadores '!$R$27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'!$R$5</definedName>
    <definedName name="Tabla_Agrupaciones">' Datos de Organizadores '!$A$15:$E$36</definedName>
    <definedName name="Tabla_datos">' Datos de Organizadores '!$A$3:$Q$13</definedName>
    <definedName name="Trofeo1">' Datos de Organizadores '!$R$8</definedName>
    <definedName name="Trofeo10">' Datos de Organizadores '!$R$17</definedName>
    <definedName name="Trofeo11">' Datos de Organizadores '!$R$25</definedName>
    <definedName name="Trofeo12">' Datos de Organizadores '!$R$26</definedName>
    <definedName name="Trofeo13">' Datos de Organizadores '!$R$28</definedName>
    <definedName name="Trofeo14">' Datos de Organizadores '!$R$29</definedName>
    <definedName name="Trofeo2">' Datos de Organizadores '!$R$9</definedName>
    <definedName name="Trofeo3">' Datos de Organizadores '!$R$10</definedName>
    <definedName name="Trofeo4">' Datos de Organizadores '!$R$11</definedName>
    <definedName name="Trofeo5">' Datos de Organizadores '!$R$12</definedName>
    <definedName name="Trofeo6">' Datos de Organizadores '!$R$13</definedName>
    <definedName name="Trofeo7">' Datos de Organizadores '!$R$14</definedName>
    <definedName name="Trofeo8">' Datos de Organizadores '!$R$15</definedName>
    <definedName name="Trofeo9">' Datos de Organizadores '!$R$16</definedName>
    <definedName name="Turbo">' Datos de Organizadores '!$R$24</definedName>
    <definedName name="Valpubli">' Datos de Organizadores '!$T$4</definedName>
  </definedNames>
  <calcPr calcId="124519"/>
</workbook>
</file>

<file path=xl/calcChain.xml><?xml version="1.0" encoding="utf-8"?>
<calcChain xmlns="http://schemas.openxmlformats.org/spreadsheetml/2006/main">
  <c r="BA2" i="5"/>
  <c r="AX2"/>
  <c r="AY2"/>
  <c r="AZ2"/>
  <c r="T10" i="3" l="1"/>
  <c r="U98" i="1"/>
  <c r="AE95"/>
  <c r="AE94"/>
  <c r="AE93"/>
  <c r="J65" l="1"/>
  <c r="AA95" l="1"/>
  <c r="AA94"/>
  <c r="AA93"/>
  <c r="AB63" l="1"/>
  <c r="C86"/>
  <c r="Q86"/>
  <c r="H101"/>
  <c r="R3" i="3"/>
  <c r="U4"/>
  <c r="U5"/>
  <c r="T6"/>
  <c r="T7"/>
  <c r="T11"/>
  <c r="T12"/>
  <c r="T14"/>
  <c r="T15"/>
  <c r="T16"/>
  <c r="C65" i="1"/>
  <c r="T17" i="3"/>
  <c r="T18"/>
  <c r="T19"/>
  <c r="T20"/>
  <c r="T26"/>
  <c r="T28"/>
  <c r="T29"/>
  <c r="T30"/>
  <c r="T32"/>
  <c r="T33"/>
  <c r="T34"/>
  <c r="B18" i="2"/>
  <c r="R13" i="1" s="1"/>
  <c r="C148" s="1"/>
  <c r="D21" i="2"/>
  <c r="C16" i="1" s="1"/>
  <c r="D22" i="2"/>
  <c r="C17" i="1" s="1"/>
  <c r="D23" i="2"/>
  <c r="F23"/>
  <c r="D24"/>
  <c r="D25"/>
  <c r="F25"/>
  <c r="H25"/>
  <c r="C23" i="1" s="1"/>
  <c r="A2" i="5"/>
  <c r="B2"/>
  <c r="C2" s="1"/>
  <c r="D2"/>
  <c r="E2"/>
  <c r="F2"/>
  <c r="H2"/>
  <c r="I2"/>
  <c r="J2"/>
  <c r="K2"/>
  <c r="L2"/>
  <c r="M2"/>
  <c r="N2"/>
  <c r="O2"/>
  <c r="P2"/>
  <c r="Q2"/>
  <c r="R2"/>
  <c r="S2"/>
  <c r="T2"/>
  <c r="U2"/>
  <c r="W2"/>
  <c r="X2"/>
  <c r="Y2"/>
  <c r="Z2"/>
  <c r="AA2"/>
  <c r="AB2"/>
  <c r="AC2"/>
  <c r="AD2"/>
  <c r="AE2"/>
  <c r="AF2"/>
  <c r="AG2"/>
  <c r="AH2"/>
  <c r="AI2"/>
  <c r="AJ2"/>
  <c r="AL2"/>
  <c r="AM2"/>
  <c r="AN2"/>
  <c r="AO2"/>
  <c r="AP2"/>
  <c r="AQ2"/>
  <c r="AR2"/>
  <c r="AS2"/>
  <c r="AT2"/>
  <c r="AU2"/>
  <c r="AV2"/>
  <c r="AW2"/>
  <c r="BB2"/>
  <c r="BC2"/>
  <c r="BE2"/>
  <c r="BF2"/>
  <c r="BG2"/>
  <c r="BH2"/>
  <c r="BI2"/>
  <c r="BJ2"/>
  <c r="BN2"/>
  <c r="BO2"/>
  <c r="BP2"/>
  <c r="BQ2"/>
  <c r="BR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G2" l="1"/>
  <c r="X98" i="1"/>
  <c r="V2" i="5"/>
  <c r="C19" i="1"/>
  <c r="C150" s="1"/>
  <c r="AA97"/>
  <c r="AK2" i="5"/>
  <c r="C21" i="1"/>
  <c r="AA98"/>
  <c r="AA100" l="1"/>
</calcChain>
</file>

<file path=xl/sharedStrings.xml><?xml version="1.0" encoding="utf-8"?>
<sst xmlns="http://schemas.openxmlformats.org/spreadsheetml/2006/main" count="509" uniqueCount="405">
  <si>
    <t>DATOS PERSONALES</t>
  </si>
  <si>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</si>
  <si>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</si>
  <si>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</si>
  <si>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</si>
  <si>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</si>
  <si>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</si>
  <si>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</si>
  <si>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</si>
  <si>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</si>
  <si>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</si>
  <si>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</si>
  <si>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</si>
  <si>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OURENSE</t>
  </si>
  <si>
    <t>FAX:</t>
  </si>
  <si>
    <t>e_mail: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</si>
  <si>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</si>
  <si>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</si>
  <si>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</si>
  <si>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</si>
  <si>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</si>
  <si>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</si>
  <si>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</si>
  <si>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</si>
  <si>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</si>
  <si>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Grupo</t>
  </si>
  <si>
    <t>Clase</t>
  </si>
  <si>
    <t>DERECHOS de INSCRIPCIÓN</t>
  </si>
  <si>
    <t>Sin publicidad facultativa</t>
  </si>
  <si>
    <t>Con publicidad facultativa</t>
  </si>
  <si>
    <t>OTROS DERECHOS</t>
  </si>
  <si>
    <t>- Derechos de Inscripción</t>
  </si>
  <si>
    <t>TOTAL DERECHOS</t>
  </si>
  <si>
    <t>Concepto</t>
  </si>
  <si>
    <t>Importe</t>
  </si>
  <si>
    <t>IMPORTES DE LOS DERECHOS</t>
  </si>
  <si>
    <t>ASISTENCIAS, REPOSTAJE Y OUVREURS</t>
  </si>
  <si>
    <t>ASISTENCIA 1</t>
  </si>
  <si>
    <t>ASISTENCIA 2</t>
  </si>
  <si>
    <t>REPOSTAJE 1</t>
  </si>
  <si>
    <t>REPOSTAJE 2</t>
  </si>
  <si>
    <t>1er. Apellido:</t>
  </si>
  <si>
    <t>JEFE de EQUIPO</t>
  </si>
  <si>
    <t>Conceptos</t>
  </si>
  <si>
    <t>Nº Entrada</t>
  </si>
  <si>
    <t>Fecha:</t>
  </si>
  <si>
    <t>Hora:</t>
  </si>
  <si>
    <t>ESCUDERIA OURENSE</t>
  </si>
  <si>
    <t>Teléfono</t>
  </si>
  <si>
    <t>e_mail</t>
  </si>
  <si>
    <t>Fecha y hora de recepción</t>
  </si>
  <si>
    <t>SOLICITUD de INSCRIPCION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</si>
  <si>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</si>
  <si>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</si>
  <si>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</si>
  <si>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</si>
  <si>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</si>
  <si>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</si>
  <si>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</si>
  <si>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</si>
  <si>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</si>
  <si>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</si>
  <si>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</si>
  <si>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</si>
  <si>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ASTURIAS</t>
  </si>
  <si>
    <t>FERROL</t>
  </si>
  <si>
    <t>ESCUDERÍA VILLA DE LLANES</t>
  </si>
  <si>
    <t>Posada Herrera, 1</t>
  </si>
  <si>
    <t>LLANES</t>
  </si>
  <si>
    <t>985 400 522</t>
  </si>
  <si>
    <t>985 403 142</t>
  </si>
  <si>
    <t>Avda. de los Castros, 137 bajo</t>
  </si>
  <si>
    <t>SANTANDER</t>
  </si>
  <si>
    <t>942 341 768</t>
  </si>
  <si>
    <t>942 336 190</t>
  </si>
  <si>
    <t>CANARIAS SPORT CLUB</t>
  </si>
  <si>
    <t>SANTA BRÍGIDA</t>
  </si>
  <si>
    <t>LAS PALMAS DE GRAN CANARIA</t>
  </si>
  <si>
    <t>AUTOMOVIL CLUB PRINCIPADO DE ASTURIAS</t>
  </si>
  <si>
    <t>OVIEDO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</si>
  <si>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</si>
  <si>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</si>
  <si>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</si>
  <si>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</si>
  <si>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</si>
  <si>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</si>
  <si>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 de  una prueba a otra.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</si>
  <si>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</si>
  <si>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</si>
  <si>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</si>
  <si>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</si>
  <si>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</si>
  <si>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</si>
  <si>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</si>
  <si>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</si>
  <si>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</si>
  <si>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Trofeo1</t>
  </si>
  <si>
    <t>Trofeo2</t>
  </si>
  <si>
    <t>Trofeo3</t>
  </si>
  <si>
    <t>Trofeo4</t>
  </si>
  <si>
    <t>Trofeo6</t>
  </si>
  <si>
    <t>España</t>
  </si>
  <si>
    <t>Autonomico</t>
  </si>
  <si>
    <t>Clasicos</t>
  </si>
  <si>
    <t>Efectivo</t>
  </si>
  <si>
    <t>Club</t>
  </si>
  <si>
    <t>C. Postal</t>
  </si>
  <si>
    <t>DERECHOS DE INSCRIPCIÓN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</si>
  <si>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</si>
  <si>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</si>
  <si>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</si>
  <si>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</si>
  <si>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</si>
  <si>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</si>
  <si>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</si>
  <si>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</si>
  <si>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 xml:space="preserve">3 - </t>
  </si>
  <si>
    <t xml:space="preserve">Rellene el Boletín de Inscripción, guárdelo en su ordenador y envíelo al Organizador (Preferiblemente por correo electrónico).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</si>
  <si>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</si>
  <si>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</si>
  <si>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</si>
  <si>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</si>
  <si>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</si>
  <si>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</si>
  <si>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</si>
  <si>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</si>
  <si>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</si>
  <si>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</si>
  <si>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</si>
  <si>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</si>
  <si>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</si>
  <si>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</si>
  <si>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</si>
  <si>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</si>
  <si>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</si>
  <si>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</si>
  <si>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</si>
  <si>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</si>
  <si>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</si>
  <si>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</si>
  <si>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</si>
  <si>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</si>
  <si>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</si>
  <si>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</si>
  <si>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</si>
  <si>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</si>
  <si>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</si>
  <si>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</si>
  <si>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</si>
  <si>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</si>
  <si>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</si>
  <si>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</si>
  <si>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</si>
  <si>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</si>
  <si>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</si>
  <si>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</si>
  <si>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</si>
  <si>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</si>
  <si>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</si>
  <si>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</si>
  <si>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</si>
  <si>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</si>
  <si>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</si>
  <si>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</si>
  <si>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</si>
  <si>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</si>
  <si>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</si>
  <si>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</si>
  <si>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</si>
  <si>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</si>
  <si>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</si>
  <si>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</si>
  <si>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</si>
  <si>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</si>
  <si>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</si>
  <si>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</si>
  <si>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</si>
  <si>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</si>
  <si>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</si>
  <si>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</si>
  <si>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</si>
  <si>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</si>
  <si>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</si>
  <si>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</si>
  <si>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</si>
  <si>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</si>
  <si>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</si>
  <si>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</si>
  <si>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</si>
  <si>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</si>
  <si>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</si>
  <si>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</si>
  <si>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</si>
  <si>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</si>
  <si>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</si>
  <si>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</si>
  <si>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</si>
  <si>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</si>
  <si>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</si>
  <si>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</si>
  <si>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</si>
  <si>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</si>
  <si>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</si>
  <si>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</si>
  <si>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</si>
  <si>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</si>
  <si>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</si>
  <si>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</si>
  <si>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</si>
  <si>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</si>
  <si>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</si>
  <si>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</si>
  <si>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</si>
  <si>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</si>
  <si>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</si>
  <si>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</si>
  <si>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</si>
  <si>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</si>
  <si>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</si>
  <si>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</si>
  <si>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</si>
  <si>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</si>
  <si>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</si>
  <si>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</si>
  <si>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</si>
  <si>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</si>
  <si>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</si>
  <si>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</si>
  <si>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</si>
  <si>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</si>
  <si>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</si>
  <si>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</si>
  <si>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</si>
  <si>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</si>
  <si>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</si>
  <si>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</si>
  <si>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</si>
  <si>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</si>
  <si>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</si>
  <si>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</si>
  <si>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928 355 268</t>
  </si>
  <si>
    <t>CLUB DEPORTIVO PEÑUCAS</t>
  </si>
  <si>
    <t>Parque San Lázaro, 12-5º dcha</t>
  </si>
  <si>
    <t>32003</t>
  </si>
  <si>
    <t>ESCUDERÍA AUTOMOVILÍSTICA FERROL</t>
  </si>
  <si>
    <t>15406</t>
  </si>
  <si>
    <t>A CORUÑA</t>
  </si>
  <si>
    <t>CORDOBA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</si>
  <si>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</si>
  <si>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</si>
  <si>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</si>
  <si>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</si>
  <si>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</si>
  <si>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</si>
  <si>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</si>
  <si>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</si>
  <si>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Trofeo11</t>
  </si>
  <si>
    <t>Trofeo12</t>
  </si>
  <si>
    <t>Nº Rallye</t>
  </si>
  <si>
    <t>Trofeo13</t>
  </si>
  <si>
    <t>Trofeo14</t>
  </si>
  <si>
    <t>Historicos</t>
  </si>
  <si>
    <t>SITUACIÓN DE LOS DATOS SOLICITADOS EN LA FICHA DE HOMOLOGACIÓN</t>
  </si>
  <si>
    <t>Turboalimentado</t>
  </si>
  <si>
    <t xml:space="preserve">   FORMA DE PAGO</t>
  </si>
  <si>
    <t xml:space="preserve">   Datos para expedición de la factura de los derechos:</t>
  </si>
  <si>
    <t>En Efectivo</t>
  </si>
  <si>
    <t>Por Transferencia</t>
  </si>
  <si>
    <t>Actualice, si es necesario, los importes de los derechos de inscripción en la hoja "Derechos de Inscripción"</t>
  </si>
  <si>
    <t>1º Apellido:</t>
  </si>
  <si>
    <t xml:space="preserve">  Relación, si procede, de los equipos con los que desea compartir asistencia o que la ubicación sea contigua:</t>
  </si>
  <si>
    <t>Mitsubishi Evo Cup</t>
  </si>
  <si>
    <t>RACE - Circuíto del Jarama</t>
  </si>
  <si>
    <t>28700</t>
  </si>
  <si>
    <t>S. SEBASTIAN DE LOS REYES</t>
  </si>
  <si>
    <t>MADRID</t>
  </si>
  <si>
    <t>916 570 875</t>
  </si>
  <si>
    <t>916 522 744</t>
  </si>
  <si>
    <t>Panta100</t>
  </si>
  <si>
    <t>Panta102</t>
  </si>
  <si>
    <t>PantaDiesel</t>
  </si>
  <si>
    <t>PANTA ST (100 octanos)</t>
  </si>
  <si>
    <t xml:space="preserve">      PANTAMAX (102 OCTANOS)</t>
  </si>
  <si>
    <t xml:space="preserve"> DIESEL Perfomance</t>
  </si>
  <si>
    <t>litros</t>
  </si>
  <si>
    <t>Teléfono MOVIL:</t>
  </si>
  <si>
    <t>Teléfono FIJO:</t>
  </si>
  <si>
    <t xml:space="preserve">  Nombre y apellidos del Piloto:</t>
  </si>
  <si>
    <t xml:space="preserve">  Nombre y apellidos del Copiloto:</t>
  </si>
  <si>
    <t>AUTOMOVIL CLUB DE CÓRDOBA</t>
  </si>
  <si>
    <t>INSCRIPCION AL SHAKEDONW</t>
  </si>
  <si>
    <t>Categoría 1</t>
  </si>
  <si>
    <t>Categoría 2</t>
  </si>
  <si>
    <t>Categoría 3</t>
  </si>
  <si>
    <t>Medidas:</t>
  </si>
  <si>
    <t>Medidas</t>
  </si>
  <si>
    <t>Vehículo ASISTENCIA 1</t>
  </si>
  <si>
    <t>Vehículo ASISTENCIA 2</t>
  </si>
  <si>
    <t>Vehículo JEFE de EQUIPO</t>
  </si>
  <si>
    <t>Urb. Los Veroles - Verol Alto, 8</t>
  </si>
  <si>
    <t>988 236 312</t>
  </si>
  <si>
    <t>638 984 610</t>
  </si>
  <si>
    <t>Autovía A-1, Km 28</t>
  </si>
  <si>
    <t xml:space="preserve">  Tipo de Vehículo:</t>
  </si>
  <si>
    <t xml:space="preserve">  Categoría:</t>
  </si>
  <si>
    <t xml:space="preserve">  Ficha Homologación:</t>
  </si>
  <si>
    <t>Ruedas motrices</t>
  </si>
  <si>
    <t>RM</t>
  </si>
  <si>
    <t>Campeonatos, Copas y Trofeos de España</t>
  </si>
  <si>
    <t>Copas y Trofeos Monomarca</t>
  </si>
  <si>
    <t>Año nacimiento</t>
  </si>
  <si>
    <t>NO SERAN ACEPTADAS las inscripciones a las que le falte alguno de los datos anteriores. Además, y con carácter OBLIGATORIO, debe adjuntarse al Boletín, una fotocopia de la primera página de la Ficha de Homologación del vehículo donde se recoge el número de la ficha y la cilindrada del mismo.</t>
  </si>
  <si>
    <t>- Inscripción Shakedown</t>
  </si>
  <si>
    <t>ALQUILER GPS</t>
  </si>
  <si>
    <t>IVA %</t>
  </si>
  <si>
    <t>Base</t>
  </si>
  <si>
    <t>CAMPEONATOS, COPAS Y TROFEOS</t>
  </si>
  <si>
    <t>Para rallyes posteriores seleccione la nueva prueba y modifique sólo aquellos datos personales o del vehículo que necesite</t>
  </si>
  <si>
    <t>Avda. Castelao s/n - Casa del Deporte (Aptdo. Correos 114)</t>
  </si>
  <si>
    <t>Categoria 1</t>
  </si>
  <si>
    <t>N+</t>
  </si>
  <si>
    <t>N</t>
  </si>
  <si>
    <t>Categoria 2</t>
  </si>
  <si>
    <t>R5</t>
  </si>
  <si>
    <t>R4</t>
  </si>
  <si>
    <t>R3T</t>
  </si>
  <si>
    <t>R3</t>
  </si>
  <si>
    <t>R3D</t>
  </si>
  <si>
    <t>R1</t>
  </si>
  <si>
    <t>Categoría 4</t>
  </si>
  <si>
    <t>secretaria@rallyesantander.com
www.rallyesantander.comm</t>
  </si>
  <si>
    <t>928 35 45 83</t>
  </si>
  <si>
    <t>inscripciones@escuderiaferrol.com
www.escuderiaferrol.com</t>
  </si>
  <si>
    <t>Plaza Montañeros Vetusta, Local 3</t>
  </si>
  <si>
    <t>984 182 083</t>
  </si>
  <si>
    <t>984 281 556</t>
  </si>
  <si>
    <t>secretaria@rallyellanes.com
www.rallyellanes.com</t>
  </si>
  <si>
    <t>Doña Berenguela, nº 26- 1º 4</t>
  </si>
  <si>
    <t>14011</t>
  </si>
  <si>
    <t>secretaria@jarama.org
www.jarama.org</t>
  </si>
  <si>
    <t>ESCUDERIA VILLA DE ADEJE</t>
  </si>
  <si>
    <t>VILLA DE ADEJE</t>
  </si>
  <si>
    <t>TENERIFE</t>
  </si>
  <si>
    <t>922 775 117</t>
  </si>
  <si>
    <t>organizacion@rallyesierramorena.com
www.rallyesierramorena.com</t>
  </si>
  <si>
    <t>COMPETIDOR</t>
  </si>
  <si>
    <r>
      <t xml:space="preserve">Campeonato de España                                                               </t>
    </r>
    <r>
      <rPr>
        <b/>
        <sz val="18"/>
        <rFont val="Tahoma"/>
        <family val="2"/>
      </rPr>
      <t>Rallyes de Asfalto 2015</t>
    </r>
  </si>
  <si>
    <t>[S2000(1.6Turbo)] RRC</t>
  </si>
  <si>
    <t>[R-GT] RGT</t>
  </si>
  <si>
    <t>[S2000 (2.0 atm.)] S2.0</t>
  </si>
  <si>
    <t>[GT Rallye] GTR</t>
  </si>
  <si>
    <t>[Nacional 1] N1</t>
  </si>
  <si>
    <t>[A&lt;1600] A</t>
  </si>
  <si>
    <t>[S1600] S1.6</t>
  </si>
  <si>
    <t>[S1600 RFE de A] S1.6N</t>
  </si>
  <si>
    <t>R2</t>
  </si>
  <si>
    <t>[Nacional 2] N2</t>
  </si>
  <si>
    <t>[Históricos] H</t>
  </si>
  <si>
    <t>[N (2RM) &lt; año 2010] N2RM</t>
  </si>
  <si>
    <t xml:space="preserve">[Nacional 3] N3 </t>
  </si>
  <si>
    <t>38670</t>
  </si>
  <si>
    <t>981 321657 - 680 944696</t>
  </si>
  <si>
    <t>rally@rallyislascanarias.com
www.rallyislascanarias.com</t>
  </si>
  <si>
    <t>secretaria@rallyeourense.es 
www.rallyeourense.es</t>
  </si>
  <si>
    <t>escuderiavilladeadeje@gmail.com
www.rallyevilladeadeje.com</t>
  </si>
  <si>
    <r>
      <t xml:space="preserve">Esta es la hoja que se debe de adjuntar tanto para los vehículos de Grupo </t>
    </r>
    <r>
      <rPr>
        <b/>
        <sz val="9"/>
        <rFont val="Tahoma"/>
        <family val="2"/>
      </rPr>
      <t>N</t>
    </r>
    <r>
      <rPr>
        <sz val="9"/>
        <rFont val="Tahoma"/>
        <family val="2"/>
      </rPr>
      <t xml:space="preserve"> como para los de Grupo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 xml:space="preserve"> puesto que en ella aparecen los datos solicitados tanto en lo que respecta al nº de la Ficha de Homologación como a la cilindrada (la nominal corresponde a la real del vehículo y la corregida es la resultante de mulltiplicar la real por el factor corrector de los vehículos turboalimentados, [1,7 para los vehículos de gasolina y 1,5 para los vehículos diesel])</t>
    </r>
  </si>
  <si>
    <t>Dacia Sandero Rallye</t>
  </si>
  <si>
    <t>Trofeo Iberia Clio R3T</t>
  </si>
  <si>
    <t>Trofeo de España de vehículos 2RM</t>
  </si>
  <si>
    <t>Trofeo de España de veh. GTRallye y R-GT FIA</t>
  </si>
  <si>
    <t>Trofeo de España de vehículos S2000 (1.6 T)</t>
  </si>
  <si>
    <t>Trofeo de España de vehículos R4</t>
  </si>
  <si>
    <t>Trofeo de España de vehículos R3</t>
  </si>
  <si>
    <t>Trofeo de España de Vehícculos R2</t>
  </si>
  <si>
    <t xml:space="preserve"> Trofeo de España de vehiculos N</t>
  </si>
  <si>
    <t xml:space="preserve"> Trofeo de España de vehículos R1</t>
  </si>
  <si>
    <t xml:space="preserve"> Trofeo de España de veh. Nacional 2 (N2)</t>
  </si>
  <si>
    <t xml:space="preserve"> Trofeo de España de veh. Nacional 3 (N3)</t>
  </si>
  <si>
    <t>El Competidor</t>
  </si>
  <si>
    <t>Copa Suzuki Swift</t>
  </si>
  <si>
    <t>Trofeo de España de vehículos R5</t>
  </si>
  <si>
    <t xml:space="preserve"> Trofeo de España de copilotos Junior (&gt;1.1.94)</t>
  </si>
  <si>
    <t>Trofeo de España de veh. Nacional 5 (N5)</t>
  </si>
  <si>
    <t xml:space="preserve"> Trofeo de España de pilotos Junior(&gt;1.1.94)</t>
  </si>
  <si>
    <t>N5</t>
  </si>
  <si>
    <t>[Monomarca] M</t>
  </si>
  <si>
    <t>40 Rallye Islas Canarias "El Corte Inglés"
09-12 marzo 2016</t>
  </si>
  <si>
    <t>XXVI Rallye Villa de Adeje
18-19 marzo 2016</t>
  </si>
  <si>
    <t>34 Rallye Sierra Morena
08-09 abril 2016</t>
  </si>
  <si>
    <t>47 Rallye de Ferrol
06-07 mayo 2016</t>
  </si>
  <si>
    <t>37 Rallye Santander Cantabria
03-04 junio 2016</t>
  </si>
  <si>
    <t>49 Rallye  Ourense  Termal
17-18 junio de 2016</t>
  </si>
  <si>
    <t>40 Rallye Villa de Llanes
23-24 septiembre 2016</t>
  </si>
  <si>
    <t>FEDERACION DE AUTOMOV. COMUNIDAD VALENCIANA</t>
  </si>
  <si>
    <t>Circuito Ricardo Tormo- Box 46</t>
  </si>
  <si>
    <t>CHESTE</t>
  </si>
  <si>
    <t>VALENCIA</t>
  </si>
  <si>
    <t>federacion@fedacv.com
www.fedacv.com</t>
  </si>
  <si>
    <t>Avda. Pablo Mayor, 5- Pabellón Municipal de Deportes)</t>
  </si>
  <si>
    <t>39005</t>
  </si>
  <si>
    <t>53 Rallye Príncesa de Asturias - Ciudad de Oviedo
08-10 septiembre 2016</t>
  </si>
  <si>
    <t>secretaria@acpa.es
www.rallyprincesa.com</t>
  </si>
  <si>
    <r>
      <t xml:space="preserve">Campeonato de España                            </t>
    </r>
    <r>
      <rPr>
        <b/>
        <sz val="11"/>
        <color theme="0"/>
        <rFont val="Tahoma"/>
        <family val="2"/>
      </rPr>
      <t>Rallyes de Asfalto 2016</t>
    </r>
  </si>
  <si>
    <t>Rallye La Nucia- Trofeo Costa Blanca</t>
  </si>
  <si>
    <t>VII Rallye Comunidad de Madrid- RACE
18-19 noviembre 2016</t>
  </si>
</sst>
</file>

<file path=xl/styles.xml><?xml version="1.0" encoding="utf-8"?>
<styleSheet xmlns="http://schemas.openxmlformats.org/spreadsheetml/2006/main">
  <numFmts count="8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\ \ \ @"/>
    <numFmt numFmtId="170" formatCode="hh:mm;@"/>
    <numFmt numFmtId="171" formatCode="#,##0.#\ \c\c"/>
  </numFmts>
  <fonts count="68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20"/>
      <color indexed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b/>
      <sz val="11"/>
      <color indexed="10"/>
      <name val="Calibri"/>
      <family val="2"/>
    </font>
    <font>
      <b/>
      <sz val="11"/>
      <color indexed="12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Tahoma"/>
      <family val="2"/>
    </font>
    <font>
      <sz val="7"/>
      <color indexed="63"/>
      <name val="Tahoma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8"/>
      <color rgb="FF0000FF"/>
      <name val="Tahoma"/>
      <family val="2"/>
    </font>
    <font>
      <sz val="9.5"/>
      <name val="Tahoma"/>
      <family val="2"/>
    </font>
    <font>
      <sz val="9"/>
      <name val="Webdings"/>
      <family val="1"/>
      <charset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b/>
      <sz val="9"/>
      <color rgb="FFC0000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8"/>
      <name val="Calibri"/>
      <family val="2"/>
      <scheme val="minor"/>
    </font>
    <font>
      <b/>
      <sz val="14"/>
      <color theme="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8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4" fillId="0" borderId="15" xfId="0" applyNumberFormat="1" applyFont="1" applyBorder="1" applyAlignment="1" applyProtection="1">
      <alignment vertical="center"/>
      <protection hidden="1"/>
    </xf>
    <xf numFmtId="164" fontId="4" fillId="0" borderId="16" xfId="0" applyNumberFormat="1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9" fillId="4" borderId="0" xfId="0" applyFont="1" applyFill="1" applyBorder="1" applyProtection="1"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NumberFormat="1" applyFont="1" applyFill="1" applyBorder="1" applyAlignment="1" applyProtection="1">
      <alignment horizontal="center" vertical="center"/>
    </xf>
    <xf numFmtId="165" fontId="30" fillId="2" borderId="1" xfId="0" applyNumberFormat="1" applyFont="1" applyFill="1" applyBorder="1" applyAlignment="1" applyProtection="1">
      <alignment vertical="center"/>
    </xf>
    <xf numFmtId="165" fontId="29" fillId="2" borderId="1" xfId="0" applyNumberFormat="1" applyFont="1" applyFill="1" applyBorder="1" applyAlignment="1" applyProtection="1">
      <alignment vertical="center"/>
    </xf>
    <xf numFmtId="165" fontId="34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  <protection hidden="1"/>
    </xf>
    <xf numFmtId="0" fontId="27" fillId="0" borderId="0" xfId="0" applyFont="1"/>
    <xf numFmtId="0" fontId="39" fillId="0" borderId="0" xfId="0" applyFont="1"/>
    <xf numFmtId="14" fontId="39" fillId="0" borderId="0" xfId="0" applyNumberFormat="1" applyFont="1"/>
    <xf numFmtId="170" fontId="39" fillId="0" borderId="0" xfId="0" applyNumberFormat="1" applyFont="1"/>
    <xf numFmtId="20" fontId="39" fillId="0" borderId="0" xfId="0" applyNumberFormat="1" applyFont="1"/>
    <xf numFmtId="1" fontId="39" fillId="0" borderId="0" xfId="0" applyNumberFormat="1" applyFont="1"/>
    <xf numFmtId="0" fontId="39" fillId="0" borderId="0" xfId="0" quotePrefix="1" applyFont="1"/>
    <xf numFmtId="49" fontId="42" fillId="0" borderId="24" xfId="0" applyNumberFormat="1" applyFont="1" applyFill="1" applyBorder="1" applyAlignment="1" applyProtection="1">
      <alignment horizontal="center" vertical="center"/>
      <protection locked="0"/>
    </xf>
    <xf numFmtId="49" fontId="42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" fillId="6" borderId="6" xfId="0" applyFont="1" applyFill="1" applyBorder="1" applyAlignment="1" applyProtection="1">
      <alignment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22" xfId="0" applyNumberFormat="1" applyFont="1" applyBorder="1" applyAlignment="1" applyProtection="1">
      <alignment horizontal="left" vertical="center"/>
      <protection hidden="1"/>
    </xf>
    <xf numFmtId="164" fontId="15" fillId="0" borderId="6" xfId="0" applyNumberFormat="1" applyFont="1" applyBorder="1" applyAlignment="1" applyProtection="1">
      <alignment horizontal="left" vertical="center"/>
      <protection hidden="1"/>
    </xf>
    <xf numFmtId="164" fontId="15" fillId="0" borderId="5" xfId="0" applyNumberFormat="1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4" fillId="0" borderId="11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5" fillId="3" borderId="27" xfId="0" applyFont="1" applyFill="1" applyBorder="1" applyAlignment="1" applyProtection="1">
      <alignment vertical="center"/>
      <protection hidden="1"/>
    </xf>
    <xf numFmtId="0" fontId="36" fillId="3" borderId="27" xfId="0" applyFont="1" applyFill="1" applyBorder="1" applyAlignment="1" applyProtection="1">
      <alignment horizontal="right" vertical="center"/>
      <protection hidden="1"/>
    </xf>
    <xf numFmtId="0" fontId="36" fillId="3" borderId="27" xfId="0" applyFont="1" applyFill="1" applyBorder="1" applyAlignment="1" applyProtection="1">
      <alignment vertical="center"/>
      <protection hidden="1"/>
    </xf>
    <xf numFmtId="0" fontId="35" fillId="3" borderId="27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164" fontId="4" fillId="0" borderId="20" xfId="0" applyNumberFormat="1" applyFont="1" applyBorder="1" applyAlignment="1" applyProtection="1">
      <alignment vertical="center"/>
      <protection hidden="1"/>
    </xf>
    <xf numFmtId="164" fontId="15" fillId="0" borderId="18" xfId="0" applyNumberFormat="1" applyFont="1" applyBorder="1" applyAlignment="1" applyProtection="1">
      <alignment vertical="top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36" fillId="3" borderId="0" xfId="0" applyFont="1" applyFill="1" applyBorder="1" applyAlignment="1" applyProtection="1">
      <alignment horizontal="right" vertical="center"/>
      <protection hidden="1"/>
    </xf>
    <xf numFmtId="0" fontId="36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6" fillId="7" borderId="7" xfId="0" applyFont="1" applyFill="1" applyBorder="1" applyAlignment="1" applyProtection="1">
      <alignment horizontal="right" vertical="center"/>
      <protection hidden="1"/>
    </xf>
    <xf numFmtId="0" fontId="6" fillId="7" borderId="7" xfId="0" applyFont="1" applyFill="1" applyBorder="1" applyAlignment="1" applyProtection="1">
      <alignment vertical="center"/>
      <protection hidden="1"/>
    </xf>
    <xf numFmtId="0" fontId="6" fillId="7" borderId="9" xfId="0" applyFont="1" applyFill="1" applyBorder="1" applyAlignment="1" applyProtection="1">
      <alignment vertical="center"/>
      <protection hidden="1"/>
    </xf>
    <xf numFmtId="0" fontId="7" fillId="7" borderId="0" xfId="0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0" fontId="6" fillId="7" borderId="6" xfId="0" applyFont="1" applyFill="1" applyBorder="1" applyAlignment="1" applyProtection="1">
      <alignment vertical="center"/>
      <protection hidden="1"/>
    </xf>
    <xf numFmtId="0" fontId="45" fillId="5" borderId="0" xfId="0" applyFont="1" applyFill="1" applyAlignment="1" applyProtection="1">
      <alignment vertical="center"/>
      <protection hidden="1"/>
    </xf>
    <xf numFmtId="0" fontId="45" fillId="3" borderId="0" xfId="0" applyFont="1" applyFill="1" applyAlignment="1" applyProtection="1">
      <alignment vertical="center"/>
      <protection hidden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3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27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3" fillId="0" borderId="0" xfId="0" quotePrefix="1" applyFont="1" applyBorder="1" applyAlignment="1" applyProtection="1">
      <alignment vertical="center"/>
      <protection hidden="1"/>
    </xf>
    <xf numFmtId="0" fontId="43" fillId="0" borderId="6" xfId="0" quotePrefix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quotePrefix="1" applyFont="1" applyFill="1" applyAlignment="1" applyProtection="1">
      <alignment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44" fillId="0" borderId="11" xfId="0" applyFont="1" applyBorder="1" applyAlignment="1" applyProtection="1">
      <alignment horizontal="right" vertical="center" wrapText="1"/>
      <protection hidden="1"/>
    </xf>
    <xf numFmtId="0" fontId="54" fillId="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9" fillId="3" borderId="0" xfId="0" applyFont="1" applyFill="1" applyAlignment="1" applyProtection="1">
      <alignment horizontal="left"/>
      <protection hidden="1"/>
    </xf>
    <xf numFmtId="0" fontId="60" fillId="0" borderId="0" xfId="0" quotePrefix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/>
    <xf numFmtId="0" fontId="7" fillId="0" borderId="18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top"/>
      <protection hidden="1"/>
    </xf>
    <xf numFmtId="0" fontId="6" fillId="0" borderId="5" xfId="0" quotePrefix="1" applyFont="1" applyBorder="1" applyAlignment="1" applyProtection="1">
      <alignment horizontal="right" vertical="top"/>
      <protection hidden="1"/>
    </xf>
    <xf numFmtId="0" fontId="60" fillId="0" borderId="5" xfId="0" quotePrefix="1" applyFont="1" applyBorder="1" applyAlignment="1" applyProtection="1">
      <alignment horizontal="right" vertical="top"/>
      <protection hidden="1"/>
    </xf>
    <xf numFmtId="0" fontId="1" fillId="0" borderId="5" xfId="0" applyFont="1" applyFill="1" applyBorder="1" applyAlignment="1" applyProtection="1">
      <alignment horizontal="right" vertical="top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 applyProtection="1">
      <alignment horizontal="right" vertical="top"/>
      <protection hidden="1"/>
    </xf>
    <xf numFmtId="0" fontId="60" fillId="0" borderId="6" xfId="0" quotePrefix="1" applyFont="1" applyBorder="1" applyAlignment="1" applyProtection="1">
      <alignment horizontal="center" vertical="center"/>
      <protection hidden="1"/>
    </xf>
    <xf numFmtId="0" fontId="17" fillId="0" borderId="3" xfId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hidden="1"/>
    </xf>
    <xf numFmtId="0" fontId="49" fillId="0" borderId="0" xfId="2" applyFont="1" applyFill="1" applyAlignment="1">
      <alignment horizontal="center" vertical="center"/>
    </xf>
    <xf numFmtId="0" fontId="49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23" fillId="0" borderId="47" xfId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62" fillId="3" borderId="0" xfId="0" applyFont="1" applyFill="1" applyBorder="1" applyAlignment="1" applyProtection="1">
      <alignment vertical="center"/>
      <protection hidden="1"/>
    </xf>
    <xf numFmtId="0" fontId="8" fillId="3" borderId="18" xfId="0" applyNumberFormat="1" applyFont="1" applyFill="1" applyBorder="1" applyAlignment="1" applyProtection="1">
      <alignment vertical="center"/>
      <protection hidden="1"/>
    </xf>
    <xf numFmtId="0" fontId="56" fillId="3" borderId="0" xfId="0" applyFont="1" applyFill="1" applyBorder="1" applyAlignment="1" applyProtection="1">
      <alignment vertical="center"/>
      <protection hidden="1"/>
    </xf>
    <xf numFmtId="0" fontId="61" fillId="3" borderId="0" xfId="0" applyFont="1" applyFill="1" applyBorder="1" applyAlignment="1" applyProtection="1">
      <alignment vertical="center"/>
      <protection hidden="1"/>
    </xf>
    <xf numFmtId="0" fontId="56" fillId="3" borderId="0" xfId="0" applyFont="1" applyFill="1" applyBorder="1" applyAlignment="1" applyProtection="1">
      <alignment horizontal="right" vertical="center"/>
      <protection hidden="1"/>
    </xf>
    <xf numFmtId="171" fontId="57" fillId="3" borderId="0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6" fillId="5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0" borderId="0" xfId="0" applyFont="1" applyAlignment="1">
      <alignment horizontal="center" vertical="center" wrapText="1"/>
    </xf>
    <xf numFmtId="164" fontId="15" fillId="0" borderId="34" xfId="0" applyNumberFormat="1" applyFont="1" applyBorder="1" applyAlignment="1" applyProtection="1">
      <alignment horizontal="left" vertical="center"/>
      <protection locked="0" hidden="1"/>
    </xf>
    <xf numFmtId="164" fontId="15" fillId="0" borderId="30" xfId="0" applyNumberFormat="1" applyFont="1" applyBorder="1" applyAlignment="1" applyProtection="1">
      <alignment horizontal="left" vertical="center"/>
      <protection locked="0" hidden="1"/>
    </xf>
    <xf numFmtId="164" fontId="15" fillId="0" borderId="35" xfId="0" applyNumberFormat="1" applyFont="1" applyBorder="1" applyAlignment="1" applyProtection="1">
      <alignment horizontal="left" vertical="center"/>
      <protection locked="0"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164" fontId="4" fillId="0" borderId="11" xfId="0" applyNumberFormat="1" applyFont="1" applyBorder="1" applyAlignment="1" applyProtection="1">
      <alignment horizontal="left" vertical="center"/>
      <protection hidden="1"/>
    </xf>
    <xf numFmtId="164" fontId="15" fillId="0" borderId="29" xfId="0" applyNumberFormat="1" applyFont="1" applyBorder="1" applyAlignment="1" applyProtection="1">
      <alignment horizontal="left" vertical="center"/>
      <protection locked="0" hidden="1"/>
    </xf>
    <xf numFmtId="0" fontId="1" fillId="3" borderId="7" xfId="0" applyFont="1" applyFill="1" applyBorder="1" applyAlignment="1" applyProtection="1">
      <alignment horizontal="justify" vertical="center" wrapText="1"/>
      <protection hidden="1"/>
    </xf>
    <xf numFmtId="0" fontId="1" fillId="3" borderId="0" xfId="0" applyFont="1" applyFill="1" applyBorder="1" applyAlignment="1" applyProtection="1">
      <alignment horizontal="justify" vertical="center" wrapText="1"/>
      <protection hidden="1"/>
    </xf>
    <xf numFmtId="0" fontId="48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66" fillId="0" borderId="7" xfId="0" applyFont="1" applyBorder="1" applyAlignment="1" applyProtection="1">
      <alignment horizontal="left" vertical="center" wrapText="1"/>
      <protection hidden="1"/>
    </xf>
    <xf numFmtId="0" fontId="66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locked="0" hidden="1"/>
    </xf>
    <xf numFmtId="164" fontId="15" fillId="0" borderId="18" xfId="0" applyNumberFormat="1" applyFont="1" applyBorder="1" applyAlignment="1" applyProtection="1">
      <alignment horizontal="left" vertical="center"/>
      <protection locked="0" hidden="1"/>
    </xf>
    <xf numFmtId="164" fontId="15" fillId="0" borderId="22" xfId="0" applyNumberFormat="1" applyFont="1" applyBorder="1" applyAlignment="1" applyProtection="1">
      <alignment horizontal="left" vertical="center"/>
      <protection locked="0"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18" xfId="0" applyNumberFormat="1" applyFont="1" applyBorder="1" applyAlignment="1" applyProtection="1">
      <alignment horizontal="left" vertical="center"/>
      <protection hidden="1"/>
    </xf>
    <xf numFmtId="164" fontId="15" fillId="0" borderId="22" xfId="0" applyNumberFormat="1" applyFont="1" applyBorder="1" applyAlignment="1" applyProtection="1">
      <alignment horizontal="left" vertical="center"/>
      <protection hidden="1"/>
    </xf>
    <xf numFmtId="164" fontId="53" fillId="0" borderId="5" xfId="0" applyNumberFormat="1" applyFont="1" applyBorder="1" applyAlignment="1" applyProtection="1">
      <alignment horizontal="left" vertical="top" wrapText="1"/>
      <protection hidden="1"/>
    </xf>
    <xf numFmtId="164" fontId="53" fillId="0" borderId="0" xfId="0" applyNumberFormat="1" applyFont="1" applyBorder="1" applyAlignment="1" applyProtection="1">
      <alignment horizontal="left" vertical="top" wrapText="1"/>
      <protection hidden="1"/>
    </xf>
    <xf numFmtId="164" fontId="53" fillId="0" borderId="6" xfId="0" applyNumberFormat="1" applyFont="1" applyBorder="1" applyAlignment="1" applyProtection="1">
      <alignment horizontal="left" vertical="top" wrapText="1"/>
      <protection hidden="1"/>
    </xf>
    <xf numFmtId="164" fontId="53" fillId="0" borderId="17" xfId="0" applyNumberFormat="1" applyFont="1" applyBorder="1" applyAlignment="1" applyProtection="1">
      <alignment horizontal="left" vertical="top" wrapText="1"/>
      <protection hidden="1"/>
    </xf>
    <xf numFmtId="164" fontId="53" fillId="0" borderId="18" xfId="0" applyNumberFormat="1" applyFont="1" applyBorder="1" applyAlignment="1" applyProtection="1">
      <alignment horizontal="left" vertical="top" wrapText="1"/>
      <protection hidden="1"/>
    </xf>
    <xf numFmtId="164" fontId="53" fillId="0" borderId="22" xfId="0" applyNumberFormat="1" applyFont="1" applyBorder="1" applyAlignment="1" applyProtection="1">
      <alignment horizontal="left" vertical="top" wrapText="1"/>
      <protection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15" fillId="0" borderId="31" xfId="0" applyFont="1" applyBorder="1" applyAlignment="1" applyProtection="1">
      <alignment horizontal="center" vertical="center"/>
      <protection locked="0" hidden="1"/>
    </xf>
    <xf numFmtId="0" fontId="10" fillId="7" borderId="17" xfId="0" applyFont="1" applyFill="1" applyBorder="1" applyAlignment="1" applyProtection="1">
      <alignment horizontal="center" vertical="center"/>
      <protection hidden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164" fontId="15" fillId="0" borderId="31" xfId="0" applyNumberFormat="1" applyFont="1" applyBorder="1" applyAlignment="1" applyProtection="1">
      <alignment horizontal="left" vertical="center"/>
      <protection locked="0" hidden="1"/>
    </xf>
    <xf numFmtId="164" fontId="15" fillId="0" borderId="19" xfId="0" applyNumberFormat="1" applyFont="1" applyBorder="1" applyAlignment="1" applyProtection="1">
      <alignment horizontal="left" vertical="center"/>
      <protection locked="0" hidden="1"/>
    </xf>
    <xf numFmtId="164" fontId="15" fillId="0" borderId="26" xfId="0" applyNumberFormat="1" applyFont="1" applyBorder="1" applyAlignment="1" applyProtection="1">
      <alignment horizontal="left" vertical="center"/>
      <protection locked="0" hidden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left" vertical="center" wrapText="1"/>
      <protection locked="0" hidden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 applyProtection="1">
      <alignment horizontal="center" vertical="center"/>
      <protection hidden="1"/>
    </xf>
    <xf numFmtId="0" fontId="12" fillId="12" borderId="28" xfId="0" applyFont="1" applyFill="1" applyBorder="1" applyAlignment="1" applyProtection="1">
      <alignment horizontal="center" vertical="center"/>
      <protection hidden="1"/>
    </xf>
    <xf numFmtId="0" fontId="12" fillId="12" borderId="33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15" fillId="0" borderId="10" xfId="0" applyFont="1" applyBorder="1" applyAlignment="1" applyProtection="1">
      <alignment horizontal="left" vertical="center"/>
      <protection locked="0" hidden="1"/>
    </xf>
    <xf numFmtId="0" fontId="15" fillId="0" borderId="30" xfId="0" applyFont="1" applyBorder="1" applyAlignment="1" applyProtection="1">
      <alignment horizontal="left" vertical="center"/>
      <protection locked="0" hidden="1"/>
    </xf>
    <xf numFmtId="0" fontId="15" fillId="0" borderId="31" xfId="0" applyFont="1" applyBorder="1" applyAlignment="1" applyProtection="1">
      <alignment horizontal="left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164" fontId="15" fillId="0" borderId="34" xfId="0" applyNumberFormat="1" applyFont="1" applyBorder="1" applyAlignment="1" applyProtection="1">
      <alignment horizontal="left" vertical="center"/>
      <protection hidden="1"/>
    </xf>
    <xf numFmtId="164" fontId="15" fillId="0" borderId="30" xfId="0" applyNumberFormat="1" applyFont="1" applyBorder="1" applyAlignment="1" applyProtection="1">
      <alignment horizontal="left" vertical="center"/>
      <protection hidden="1"/>
    </xf>
    <xf numFmtId="164" fontId="15" fillId="0" borderId="35" xfId="0" applyNumberFormat="1" applyFont="1" applyBorder="1" applyAlignment="1" applyProtection="1">
      <alignment horizontal="left" vertical="center"/>
      <protection hidden="1"/>
    </xf>
    <xf numFmtId="0" fontId="38" fillId="3" borderId="18" xfId="0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Border="1" applyAlignment="1" applyProtection="1">
      <alignment horizontal="center" vertical="center"/>
      <protection locked="0" hidden="1"/>
    </xf>
    <xf numFmtId="0" fontId="63" fillId="14" borderId="45" xfId="0" applyFont="1" applyFill="1" applyBorder="1" applyAlignment="1" applyProtection="1">
      <alignment horizontal="center" vertical="center" textRotation="90"/>
      <protection hidden="1"/>
    </xf>
    <xf numFmtId="0" fontId="63" fillId="14" borderId="46" xfId="0" applyFont="1" applyFill="1" applyBorder="1" applyAlignment="1" applyProtection="1">
      <alignment horizontal="center" vertical="center" textRotation="90"/>
      <protection hidden="1"/>
    </xf>
    <xf numFmtId="0" fontId="63" fillId="14" borderId="47" xfId="0" applyFont="1" applyFill="1" applyBorder="1" applyAlignment="1" applyProtection="1">
      <alignment horizontal="center" vertical="center" textRotation="90"/>
      <protection hidden="1"/>
    </xf>
    <xf numFmtId="0" fontId="67" fillId="15" borderId="0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164" fontId="52" fillId="0" borderId="5" xfId="0" applyNumberFormat="1" applyFont="1" applyBorder="1" applyAlignment="1" applyProtection="1">
      <alignment horizontal="left" vertical="center"/>
      <protection hidden="1"/>
    </xf>
    <xf numFmtId="164" fontId="52" fillId="0" borderId="0" xfId="0" applyNumberFormat="1" applyFont="1" applyBorder="1" applyAlignment="1" applyProtection="1">
      <alignment horizontal="left" vertical="center"/>
      <protection hidden="1"/>
    </xf>
    <xf numFmtId="164" fontId="52" fillId="0" borderId="6" xfId="0" applyNumberFormat="1" applyFont="1" applyBorder="1" applyAlignment="1" applyProtection="1">
      <alignment horizontal="left" vertical="center"/>
      <protection hidden="1"/>
    </xf>
    <xf numFmtId="0" fontId="64" fillId="13" borderId="20" xfId="0" applyFont="1" applyFill="1" applyBorder="1" applyAlignment="1" applyProtection="1">
      <alignment horizontal="center" vertical="center" wrapText="1"/>
      <protection hidden="1"/>
    </xf>
    <xf numFmtId="0" fontId="65" fillId="13" borderId="11" xfId="0" applyFont="1" applyFill="1" applyBorder="1" applyAlignment="1" applyProtection="1">
      <alignment horizontal="center" vertical="center" wrapText="1"/>
      <protection hidden="1"/>
    </xf>
    <xf numFmtId="0" fontId="65" fillId="13" borderId="14" xfId="0" applyFont="1" applyFill="1" applyBorder="1" applyAlignment="1" applyProtection="1">
      <alignment horizontal="center" vertical="center" wrapText="1"/>
      <protection hidden="1"/>
    </xf>
    <xf numFmtId="0" fontId="65" fillId="13" borderId="17" xfId="0" applyFont="1" applyFill="1" applyBorder="1" applyAlignment="1" applyProtection="1">
      <alignment horizontal="center" vertical="center" wrapText="1"/>
      <protection hidden="1"/>
    </xf>
    <xf numFmtId="0" fontId="65" fillId="13" borderId="18" xfId="0" applyFont="1" applyFill="1" applyBorder="1" applyAlignment="1" applyProtection="1">
      <alignment horizontal="center" vertical="center" wrapText="1"/>
      <protection hidden="1"/>
    </xf>
    <xf numFmtId="0" fontId="65" fillId="13" borderId="22" xfId="0" applyFont="1" applyFill="1" applyBorder="1" applyAlignment="1" applyProtection="1">
      <alignment horizontal="center" vertical="center" wrapText="1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14" fontId="13" fillId="12" borderId="32" xfId="0" applyNumberFormat="1" applyFont="1" applyFill="1" applyBorder="1" applyAlignment="1" applyProtection="1">
      <alignment horizontal="center" vertical="center"/>
      <protection hidden="1"/>
    </xf>
    <xf numFmtId="14" fontId="14" fillId="12" borderId="28" xfId="0" applyNumberFormat="1" applyFont="1" applyFill="1" applyBorder="1" applyAlignment="1" applyProtection="1">
      <alignment horizontal="center" vertical="center"/>
      <protection hidden="1"/>
    </xf>
    <xf numFmtId="14" fontId="14" fillId="12" borderId="33" xfId="0" applyNumberFormat="1" applyFont="1" applyFill="1" applyBorder="1" applyAlignment="1" applyProtection="1">
      <alignment horizontal="center" vertical="center"/>
      <protection hidden="1"/>
    </xf>
    <xf numFmtId="164" fontId="51" fillId="0" borderId="16" xfId="0" applyNumberFormat="1" applyFont="1" applyBorder="1" applyAlignment="1" applyProtection="1">
      <alignment horizontal="left"/>
      <protection hidden="1"/>
    </xf>
    <xf numFmtId="0" fontId="52" fillId="0" borderId="7" xfId="0" applyFont="1" applyBorder="1"/>
    <xf numFmtId="0" fontId="52" fillId="0" borderId="9" xfId="0" applyFont="1" applyBorder="1"/>
    <xf numFmtId="14" fontId="4" fillId="0" borderId="34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31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41" xfId="0" applyNumberFormat="1" applyFont="1" applyBorder="1" applyAlignment="1" applyProtection="1">
      <alignment horizontal="center" vertical="center"/>
      <protection hidden="1"/>
    </xf>
    <xf numFmtId="164" fontId="51" fillId="0" borderId="5" xfId="0" applyNumberFormat="1" applyFont="1" applyBorder="1" applyAlignment="1" applyProtection="1">
      <alignment horizontal="left" vertical="center"/>
      <protection hidden="1"/>
    </xf>
    <xf numFmtId="164" fontId="51" fillId="0" borderId="0" xfId="0" applyNumberFormat="1" applyFont="1" applyBorder="1" applyAlignment="1" applyProtection="1">
      <alignment horizontal="left" vertical="center"/>
      <protection hidden="1"/>
    </xf>
    <xf numFmtId="164" fontId="51" fillId="0" borderId="6" xfId="0" applyNumberFormat="1" applyFont="1" applyBorder="1" applyAlignment="1" applyProtection="1">
      <alignment horizontal="left" vertical="center"/>
      <protection hidden="1"/>
    </xf>
    <xf numFmtId="165" fontId="15" fillId="0" borderId="29" xfId="0" applyNumberFormat="1" applyFont="1" applyBorder="1" applyAlignment="1" applyProtection="1">
      <alignment horizontal="left" vertical="center"/>
      <protection locked="0" hidden="1"/>
    </xf>
    <xf numFmtId="165" fontId="15" fillId="0" borderId="30" xfId="0" applyNumberFormat="1" applyFont="1" applyBorder="1" applyAlignment="1" applyProtection="1">
      <alignment horizontal="left" vertical="center"/>
      <protection locked="0" hidden="1"/>
    </xf>
    <xf numFmtId="165" fontId="15" fillId="0" borderId="31" xfId="0" applyNumberFormat="1" applyFont="1" applyBorder="1" applyAlignment="1" applyProtection="1">
      <alignment horizontal="left" vertical="center"/>
      <protection locked="0"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 applyProtection="1">
      <alignment horizontal="center" vertical="center" wrapText="1"/>
      <protection hidden="1"/>
    </xf>
    <xf numFmtId="0" fontId="50" fillId="0" borderId="30" xfId="0" applyFont="1" applyFill="1" applyBorder="1" applyAlignment="1" applyProtection="1">
      <alignment horizontal="center" vertical="center" wrapText="1"/>
      <protection hidden="1"/>
    </xf>
    <xf numFmtId="0" fontId="50" fillId="0" borderId="31" xfId="0" applyFont="1" applyFill="1" applyBorder="1" applyAlignment="1" applyProtection="1">
      <alignment horizontal="center" vertical="center" wrapText="1"/>
      <protection hidden="1"/>
    </xf>
    <xf numFmtId="0" fontId="50" fillId="0" borderId="34" xfId="0" applyFont="1" applyFill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left" vertical="center"/>
      <protection hidden="1"/>
    </xf>
    <xf numFmtId="164" fontId="4" fillId="0" borderId="7" xfId="0" applyNumberFormat="1" applyFont="1" applyBorder="1" applyAlignment="1" applyProtection="1">
      <alignment horizontal="left" vertical="center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locked="0" hidden="1"/>
    </xf>
    <xf numFmtId="0" fontId="15" fillId="0" borderId="30" xfId="0" applyFont="1" applyFill="1" applyBorder="1" applyAlignment="1" applyProtection="1">
      <alignment horizontal="center" vertical="center"/>
      <protection locked="0" hidden="1"/>
    </xf>
    <xf numFmtId="0" fontId="15" fillId="0" borderId="35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166" fontId="11" fillId="0" borderId="18" xfId="0" applyNumberFormat="1" applyFont="1" applyFill="1" applyBorder="1" applyAlignment="1" applyProtection="1">
      <alignment horizontal="right" vertical="center"/>
      <protection hidden="1"/>
    </xf>
    <xf numFmtId="0" fontId="55" fillId="0" borderId="0" xfId="0" applyFont="1" applyBorder="1" applyAlignment="1" applyProtection="1">
      <alignment horizont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9" fontId="4" fillId="0" borderId="0" xfId="0" applyNumberFormat="1" applyFont="1" applyFill="1" applyAlignment="1" applyProtection="1">
      <alignment horizontal="right" vertical="center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166" fontId="58" fillId="0" borderId="0" xfId="0" applyNumberFormat="1" applyFont="1" applyFill="1" applyAlignment="1" applyProtection="1">
      <alignment horizontal="right" vertical="center"/>
      <protection hidden="1"/>
    </xf>
    <xf numFmtId="0" fontId="58" fillId="0" borderId="0" xfId="0" applyFont="1" applyFill="1" applyAlignment="1" applyProtection="1">
      <alignment horizontal="right"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166" fontId="16" fillId="0" borderId="69" xfId="0" applyNumberFormat="1" applyFont="1" applyFill="1" applyBorder="1" applyAlignment="1" applyProtection="1">
      <alignment horizontal="right" vertical="center"/>
      <protection hidden="1"/>
    </xf>
    <xf numFmtId="9" fontId="58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69" xfId="0" applyFont="1" applyBorder="1" applyAlignment="1" applyProtection="1">
      <alignment horizontal="left" vertical="center"/>
      <protection hidden="1"/>
    </xf>
    <xf numFmtId="1" fontId="40" fillId="0" borderId="5" xfId="0" applyNumberFormat="1" applyFont="1" applyBorder="1" applyAlignment="1" applyProtection="1">
      <alignment horizontal="center" vertical="center"/>
      <protection locked="0" hidden="1"/>
    </xf>
    <xf numFmtId="1" fontId="40" fillId="0" borderId="0" xfId="0" applyNumberFormat="1" applyFont="1" applyBorder="1" applyAlignment="1" applyProtection="1">
      <alignment horizontal="center" vertical="center"/>
      <protection locked="0" hidden="1"/>
    </xf>
    <xf numFmtId="1" fontId="40" fillId="0" borderId="6" xfId="0" applyNumberFormat="1" applyFont="1" applyBorder="1" applyAlignment="1" applyProtection="1">
      <alignment horizontal="center" vertical="center"/>
      <protection locked="0" hidden="1"/>
    </xf>
    <xf numFmtId="1" fontId="40" fillId="0" borderId="17" xfId="0" applyNumberFormat="1" applyFont="1" applyBorder="1" applyAlignment="1" applyProtection="1">
      <alignment horizontal="center" vertical="center"/>
      <protection locked="0" hidden="1"/>
    </xf>
    <xf numFmtId="1" fontId="40" fillId="0" borderId="18" xfId="0" applyNumberFormat="1" applyFont="1" applyBorder="1" applyAlignment="1" applyProtection="1">
      <alignment horizontal="center" vertical="center"/>
      <protection locked="0" hidden="1"/>
    </xf>
    <xf numFmtId="1" fontId="40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12" borderId="16" xfId="0" applyFont="1" applyFill="1" applyBorder="1" applyAlignment="1" applyProtection="1">
      <alignment horizontal="center"/>
      <protection hidden="1"/>
    </xf>
    <xf numFmtId="0" fontId="7" fillId="12" borderId="7" xfId="0" applyFont="1" applyFill="1" applyBorder="1" applyAlignment="1" applyProtection="1">
      <alignment horizontal="center"/>
      <protection hidden="1"/>
    </xf>
    <xf numFmtId="0" fontId="7" fillId="12" borderId="9" xfId="0" applyFont="1" applyFill="1" applyBorder="1" applyAlignment="1" applyProtection="1">
      <alignment horizontal="center"/>
      <protection hidden="1"/>
    </xf>
    <xf numFmtId="0" fontId="7" fillId="12" borderId="17" xfId="0" applyFont="1" applyFill="1" applyBorder="1" applyAlignment="1" applyProtection="1">
      <alignment horizontal="center"/>
      <protection hidden="1"/>
    </xf>
    <xf numFmtId="0" fontId="7" fillId="12" borderId="18" xfId="0" applyFont="1" applyFill="1" applyBorder="1" applyAlignment="1" applyProtection="1">
      <alignment horizontal="center"/>
      <protection hidden="1"/>
    </xf>
    <xf numFmtId="0" fontId="7" fillId="12" borderId="22" xfId="0" applyFont="1" applyFill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center" vertical="center"/>
      <protection locked="0" hidden="1"/>
    </xf>
    <xf numFmtId="0" fontId="16" fillId="0" borderId="29" xfId="0" applyFont="1" applyBorder="1" applyAlignment="1" applyProtection="1">
      <alignment horizontal="center" vertical="center"/>
      <protection locked="0" hidden="1"/>
    </xf>
    <xf numFmtId="0" fontId="16" fillId="0" borderId="30" xfId="0" applyFont="1" applyBorder="1" applyAlignment="1" applyProtection="1">
      <alignment horizontal="center" vertical="center"/>
      <protection locked="0" hidden="1"/>
    </xf>
    <xf numFmtId="0" fontId="16" fillId="0" borderId="31" xfId="0" applyFont="1" applyBorder="1" applyAlignment="1" applyProtection="1">
      <alignment horizontal="center" vertical="center"/>
      <protection locked="0" hidden="1"/>
    </xf>
    <xf numFmtId="171" fontId="15" fillId="0" borderId="29" xfId="0" applyNumberFormat="1" applyFont="1" applyBorder="1" applyAlignment="1" applyProtection="1">
      <alignment horizontal="center" vertical="center"/>
      <protection locked="0" hidden="1"/>
    </xf>
    <xf numFmtId="171" fontId="15" fillId="0" borderId="30" xfId="0" applyNumberFormat="1" applyFont="1" applyBorder="1" applyAlignment="1" applyProtection="1">
      <alignment horizontal="center" vertical="center"/>
      <protection locked="0" hidden="1"/>
    </xf>
    <xf numFmtId="171" fontId="15" fillId="0" borderId="31" xfId="0" applyNumberFormat="1" applyFont="1" applyBorder="1" applyAlignment="1" applyProtection="1">
      <alignment horizontal="center" vertical="center"/>
      <protection locked="0" hidden="1"/>
    </xf>
    <xf numFmtId="171" fontId="15" fillId="0" borderId="29" xfId="0" applyNumberFormat="1" applyFont="1" applyBorder="1" applyAlignment="1" applyProtection="1">
      <alignment horizontal="center" vertical="center"/>
      <protection hidden="1"/>
    </xf>
    <xf numFmtId="171" fontId="15" fillId="0" borderId="30" xfId="0" applyNumberFormat="1" applyFont="1" applyBorder="1" applyAlignment="1" applyProtection="1">
      <alignment horizontal="center" vertical="center"/>
      <protection hidden="1"/>
    </xf>
    <xf numFmtId="171" fontId="15" fillId="0" borderId="35" xfId="0" applyNumberFormat="1" applyFont="1" applyBorder="1" applyAlignment="1" applyProtection="1">
      <alignment horizontal="center" vertical="center"/>
      <protection hidden="1"/>
    </xf>
    <xf numFmtId="14" fontId="46" fillId="0" borderId="30" xfId="0" applyNumberFormat="1" applyFont="1" applyBorder="1" applyAlignment="1" applyProtection="1">
      <alignment horizontal="center" vertical="center"/>
      <protection locked="0" hidden="1"/>
    </xf>
    <xf numFmtId="14" fontId="46" fillId="0" borderId="35" xfId="0" applyNumberFormat="1" applyFont="1" applyBorder="1" applyAlignment="1" applyProtection="1">
      <alignment horizontal="center" vertical="center"/>
      <protection locked="0" hidden="1"/>
    </xf>
    <xf numFmtId="14" fontId="46" fillId="0" borderId="40" xfId="0" applyNumberFormat="1" applyFont="1" applyBorder="1" applyAlignment="1" applyProtection="1">
      <alignment horizontal="center" vertical="center"/>
      <protection locked="0" hidden="1"/>
    </xf>
    <xf numFmtId="14" fontId="46" fillId="0" borderId="48" xfId="0" applyNumberFormat="1" applyFont="1" applyBorder="1" applyAlignment="1" applyProtection="1">
      <alignment horizontal="center" vertical="center"/>
      <protection locked="0" hidden="1"/>
    </xf>
    <xf numFmtId="20" fontId="33" fillId="0" borderId="40" xfId="0" applyNumberFormat="1" applyFont="1" applyBorder="1" applyAlignment="1" applyProtection="1">
      <alignment horizontal="center" vertical="center"/>
      <protection locked="0" hidden="1"/>
    </xf>
    <xf numFmtId="20" fontId="33" fillId="0" borderId="48" xfId="0" applyNumberFormat="1" applyFont="1" applyBorder="1" applyAlignment="1" applyProtection="1">
      <alignment horizontal="center" vertical="center"/>
      <protection locked="0" hidden="1"/>
    </xf>
    <xf numFmtId="20" fontId="33" fillId="0" borderId="43" xfId="0" applyNumberFormat="1" applyFont="1" applyBorder="1" applyAlignment="1" applyProtection="1">
      <alignment horizontal="center" vertical="center"/>
      <protection locked="0" hidden="1"/>
    </xf>
    <xf numFmtId="20" fontId="33" fillId="0" borderId="49" xfId="0" applyNumberFormat="1" applyFont="1" applyBorder="1" applyAlignment="1" applyProtection="1">
      <alignment horizontal="center" vertical="center"/>
      <protection locked="0" hidden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21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3" fillId="4" borderId="51" xfId="0" applyFont="1" applyFill="1" applyBorder="1" applyAlignment="1" applyProtection="1">
      <alignment horizontal="center" vertical="center"/>
    </xf>
    <xf numFmtId="0" fontId="13" fillId="4" borderId="52" xfId="0" applyFont="1" applyFill="1" applyBorder="1" applyAlignment="1" applyProtection="1">
      <alignment horizontal="center" vertical="center"/>
    </xf>
    <xf numFmtId="0" fontId="13" fillId="4" borderId="53" xfId="0" applyFont="1" applyFill="1" applyBorder="1" applyAlignment="1" applyProtection="1">
      <alignment horizontal="center" vertical="center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1" xfId="0" applyFont="1" applyFill="1" applyBorder="1" applyAlignment="1" applyProtection="1">
      <alignment horizontal="left" vertical="center" wrapText="1"/>
    </xf>
    <xf numFmtId="0" fontId="6" fillId="9" borderId="54" xfId="0" applyFont="1" applyFill="1" applyBorder="1" applyAlignment="1" applyProtection="1">
      <alignment horizontal="left" vertical="center" wrapText="1"/>
    </xf>
    <xf numFmtId="0" fontId="6" fillId="9" borderId="29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55" xfId="0" applyFont="1" applyFill="1" applyBorder="1" applyAlignment="1" applyProtection="1">
      <alignment horizontal="left" vertical="center" wrapText="1"/>
    </xf>
    <xf numFmtId="0" fontId="20" fillId="3" borderId="56" xfId="0" applyFont="1" applyFill="1" applyBorder="1" applyAlignment="1" applyProtection="1">
      <alignment horizontal="center" vertical="center"/>
    </xf>
    <xf numFmtId="0" fontId="20" fillId="3" borderId="57" xfId="0" applyFont="1" applyFill="1" applyBorder="1" applyAlignment="1" applyProtection="1">
      <alignment horizontal="center" vertical="center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58" xfId="0" applyFont="1" applyFill="1" applyBorder="1" applyAlignment="1" applyProtection="1">
      <alignment horizontal="left" vertical="center" wrapText="1"/>
    </xf>
    <xf numFmtId="0" fontId="20" fillId="3" borderId="50" xfId="0" applyFont="1" applyFill="1" applyBorder="1" applyAlignment="1" applyProtection="1">
      <alignment horizontal="center" vertical="center"/>
    </xf>
    <xf numFmtId="167" fontId="41" fillId="0" borderId="65" xfId="0" applyNumberFormat="1" applyFont="1" applyFill="1" applyBorder="1" applyAlignment="1" applyProtection="1">
      <alignment horizontal="right" vertical="center"/>
      <protection locked="0"/>
    </xf>
    <xf numFmtId="167" fontId="41" fillId="0" borderId="25" xfId="0" applyNumberFormat="1" applyFont="1" applyFill="1" applyBorder="1" applyAlignment="1" applyProtection="1">
      <alignment horizontal="right" vertical="center"/>
      <protection locked="0"/>
    </xf>
    <xf numFmtId="167" fontId="41" fillId="0" borderId="67" xfId="0" applyNumberFormat="1" applyFont="1" applyFill="1" applyBorder="1" applyAlignment="1" applyProtection="1">
      <alignment horizontal="right" vertical="center"/>
      <protection locked="0"/>
    </xf>
    <xf numFmtId="167" fontId="41" fillId="0" borderId="66" xfId="0" applyNumberFormat="1" applyFont="1" applyFill="1" applyBorder="1" applyAlignment="1" applyProtection="1">
      <alignment horizontal="right" vertical="center"/>
      <protection locked="0"/>
    </xf>
    <xf numFmtId="167" fontId="41" fillId="0" borderId="24" xfId="0" applyNumberFormat="1" applyFont="1" applyFill="1" applyBorder="1" applyAlignment="1" applyProtection="1">
      <alignment horizontal="right" vertical="center"/>
      <protection locked="0"/>
    </xf>
    <xf numFmtId="0" fontId="6" fillId="9" borderId="59" xfId="0" applyFont="1" applyFill="1" applyBorder="1" applyAlignment="1" applyProtection="1">
      <alignment horizontal="left" vertical="center" wrapText="1"/>
    </xf>
    <xf numFmtId="0" fontId="6" fillId="9" borderId="60" xfId="0" applyFont="1" applyFill="1" applyBorder="1" applyAlignment="1" applyProtection="1">
      <alignment horizontal="left" vertical="center" wrapText="1"/>
    </xf>
    <xf numFmtId="0" fontId="6" fillId="9" borderId="61" xfId="0" applyFont="1" applyFill="1" applyBorder="1" applyAlignment="1" applyProtection="1">
      <alignment horizontal="left" vertical="center" wrapText="1"/>
    </xf>
    <xf numFmtId="0" fontId="20" fillId="3" borderId="62" xfId="0" applyFont="1" applyFill="1" applyBorder="1" applyAlignment="1" applyProtection="1">
      <alignment horizontal="center" vertical="center"/>
    </xf>
    <xf numFmtId="0" fontId="12" fillId="10" borderId="1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 applyProtection="1">
      <alignment horizontal="center" vertical="center"/>
    </xf>
    <xf numFmtId="0" fontId="24" fillId="11" borderId="16" xfId="0" applyFont="1" applyFill="1" applyBorder="1" applyAlignment="1" applyProtection="1">
      <alignment horizontal="center" vertical="center"/>
    </xf>
    <xf numFmtId="0" fontId="24" fillId="11" borderId="7" xfId="0" applyFont="1" applyFill="1" applyBorder="1" applyAlignment="1" applyProtection="1">
      <alignment horizontal="center" vertical="center"/>
    </xf>
    <xf numFmtId="0" fontId="24" fillId="11" borderId="9" xfId="0" applyFont="1" applyFill="1" applyBorder="1" applyAlignment="1" applyProtection="1">
      <alignment horizontal="center" vertical="center"/>
    </xf>
    <xf numFmtId="0" fontId="12" fillId="10" borderId="45" xfId="0" applyFont="1" applyFill="1" applyBorder="1" applyAlignment="1" applyProtection="1">
      <alignment horizontal="center" vertical="center"/>
    </xf>
    <xf numFmtId="0" fontId="8" fillId="10" borderId="45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center" vertical="center" textRotation="90"/>
    </xf>
    <xf numFmtId="169" fontId="31" fillId="0" borderId="1" xfId="0" applyNumberFormat="1" applyFont="1" applyFill="1" applyBorder="1" applyAlignment="1" applyProtection="1">
      <alignment horizontal="left" vertical="center"/>
      <protection locked="0"/>
    </xf>
    <xf numFmtId="169" fontId="31" fillId="0" borderId="1" xfId="0" applyNumberFormat="1" applyFont="1" applyFill="1" applyBorder="1" applyAlignment="1" applyProtection="1">
      <alignment horizontal="left" vertical="center"/>
    </xf>
    <xf numFmtId="0" fontId="33" fillId="4" borderId="68" xfId="0" applyFont="1" applyFill="1" applyBorder="1" applyAlignment="1" applyProtection="1">
      <alignment horizontal="center" vertical="center" textRotation="90"/>
    </xf>
    <xf numFmtId="0" fontId="37" fillId="4" borderId="51" xfId="0" applyFont="1" applyFill="1" applyBorder="1" applyAlignment="1" applyProtection="1">
      <alignment horizontal="center" vertical="center"/>
    </xf>
    <xf numFmtId="0" fontId="37" fillId="4" borderId="52" xfId="0" applyFont="1" applyFill="1" applyBorder="1" applyAlignment="1" applyProtection="1">
      <alignment horizontal="center" vertical="center"/>
    </xf>
    <xf numFmtId="0" fontId="35" fillId="4" borderId="52" xfId="0" applyFont="1" applyFill="1" applyBorder="1" applyAlignment="1" applyProtection="1">
      <alignment horizontal="center" vertical="center"/>
    </xf>
    <xf numFmtId="0" fontId="35" fillId="4" borderId="53" xfId="0" applyFont="1" applyFill="1" applyBorder="1" applyAlignment="1" applyProtection="1">
      <alignment horizontal="center" vertical="center"/>
    </xf>
    <xf numFmtId="165" fontId="36" fillId="4" borderId="52" xfId="0" applyNumberFormat="1" applyFont="1" applyFill="1" applyBorder="1" applyAlignment="1" applyProtection="1">
      <alignment horizontal="left" vertical="center"/>
    </xf>
    <xf numFmtId="0" fontId="35" fillId="4" borderId="63" xfId="0" applyFont="1" applyFill="1" applyBorder="1" applyAlignment="1" applyProtection="1">
      <alignment horizontal="center" vertical="center" wrapText="1"/>
    </xf>
    <xf numFmtId="49" fontId="42" fillId="0" borderId="25" xfId="0" applyNumberFormat="1" applyFont="1" applyFill="1" applyBorder="1" applyAlignment="1" applyProtection="1">
      <alignment horizontal="center" vertical="center"/>
      <protection locked="0"/>
    </xf>
    <xf numFmtId="49" fontId="42" fillId="0" borderId="25" xfId="0" quotePrefix="1" applyNumberFormat="1" applyFont="1" applyFill="1" applyBorder="1" applyAlignment="1" applyProtection="1">
      <alignment horizontal="center" vertical="center"/>
      <protection locked="0"/>
    </xf>
    <xf numFmtId="167" fontId="41" fillId="0" borderId="64" xfId="0" applyNumberFormat="1" applyFont="1" applyFill="1" applyBorder="1" applyAlignment="1" applyProtection="1">
      <alignment horizontal="right" vertical="center"/>
      <protection locked="0"/>
    </xf>
    <xf numFmtId="0" fontId="20" fillId="0" borderId="18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1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 Datos de Organizadores '!$T$5" lockText="1" noThreeD="1"/>
</file>

<file path=xl/ctrlProps/ctrlProp10.xml><?xml version="1.0" encoding="utf-8"?>
<formControlPr xmlns="http://schemas.microsoft.com/office/spreadsheetml/2009/9/main" objectType="Radio" firstButton="1" fmlaLink="Turb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Drop" dropLines="22" dropStyle="combo" dx="16" fmlaLink="' Datos de Organizadores '!$C$16" fmlaRange="' Datos de Organizadores '!$B$15:$B$37" noThreeD="1" sel="11" val="0"/>
</file>

<file path=xl/ctrlProps/ctrlProp13.xml><?xml version="1.0" encoding="utf-8"?>
<formControlPr xmlns="http://schemas.microsoft.com/office/spreadsheetml/2009/9/main" objectType="Radio" checked="Checked" firstButton="1" fmlaLink="RM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Publicidad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CheckBox" fmlaLink="' Datos de Organizadores '!$T$7" lockText="1" noThreeD="1"/>
</file>

<file path=xl/ctrlProps/ctrlProp18.xml><?xml version="1.0" encoding="utf-8"?>
<formControlPr xmlns="http://schemas.microsoft.com/office/spreadsheetml/2009/9/main" objectType="CheckBox" fmlaLink="' Datos de Organizadores '!$R$7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' Datos de Organizadores '!$T$13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 Datos de Organizadores '!$T$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3" sel="10" val="0"/>
</file>

<file path=xl/ctrlProps/ctrlProp4.xml><?xml version="1.0" encoding="utf-8"?>
<formControlPr xmlns="http://schemas.microsoft.com/office/spreadsheetml/2009/9/main" objectType="CheckBox" fmlaLink="' Datos de Organizadores '!$T$8" lockText="1" noThreeD="1"/>
</file>

<file path=xl/ctrlProps/ctrlProp5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3" sel="10" val="0"/>
</file>

<file path=xl/ctrlProps/ctrlProp6.xml><?xml version="1.0" encoding="utf-8"?>
<formControlPr xmlns="http://schemas.microsoft.com/office/spreadsheetml/2009/9/main" objectType="CheckBox" fmlaLink="' Datos de Organizadores '!$R$5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fmlaLink="' Datos de Organizadores '!$R$23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89</xdr:row>
      <xdr:rowOff>180975</xdr:rowOff>
    </xdr:from>
    <xdr:to>
      <xdr:col>2</xdr:col>
      <xdr:colOff>276225</xdr:colOff>
      <xdr:row>92</xdr:row>
      <xdr:rowOff>171450</xdr:rowOff>
    </xdr:to>
    <xdr:sp macro="" textlink="">
      <xdr:nvSpPr>
        <xdr:cNvPr id="1984" name="Rectangle 960"/>
        <xdr:cNvSpPr>
          <a:spLocks noChangeArrowheads="1"/>
        </xdr:cNvSpPr>
      </xdr:nvSpPr>
      <xdr:spPr bwMode="auto">
        <a:xfrm>
          <a:off x="647700" y="11991975"/>
          <a:ext cx="247650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6</xdr:col>
      <xdr:colOff>38100</xdr:colOff>
      <xdr:row>166</xdr:row>
      <xdr:rowOff>28575</xdr:rowOff>
    </xdr:from>
    <xdr:to>
      <xdr:col>26</xdr:col>
      <xdr:colOff>47625</xdr:colOff>
      <xdr:row>196</xdr:row>
      <xdr:rowOff>123825</xdr:rowOff>
    </xdr:to>
    <xdr:pic>
      <xdr:nvPicPr>
        <xdr:cNvPr id="1936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2536150"/>
          <a:ext cx="4124325" cy="5810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314325</xdr:colOff>
      <xdr:row>166</xdr:row>
      <xdr:rowOff>66675</xdr:rowOff>
    </xdr:from>
    <xdr:to>
      <xdr:col>27</xdr:col>
      <xdr:colOff>19050</xdr:colOff>
      <xdr:row>169</xdr:row>
      <xdr:rowOff>104775</xdr:rowOff>
    </xdr:to>
    <xdr:sp macro="" textlink="">
      <xdr:nvSpPr>
        <xdr:cNvPr id="1937" name="Oval 151"/>
        <xdr:cNvSpPr>
          <a:spLocks noChangeArrowheads="1"/>
        </xdr:cNvSpPr>
      </xdr:nvSpPr>
      <xdr:spPr bwMode="auto">
        <a:xfrm>
          <a:off x="4724400" y="21831300"/>
          <a:ext cx="1247775" cy="609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26</xdr:col>
      <xdr:colOff>1904</xdr:colOff>
      <xdr:row>167</xdr:row>
      <xdr:rowOff>64135</xdr:rowOff>
    </xdr:from>
    <xdr:to>
      <xdr:col>32</xdr:col>
      <xdr:colOff>169545</xdr:colOff>
      <xdr:row>171</xdr:row>
      <xdr:rowOff>48160</xdr:rowOff>
    </xdr:to>
    <xdr:sp macro="" textlink="">
      <xdr:nvSpPr>
        <xdr:cNvPr id="1199" name="Text Box 153"/>
        <xdr:cNvSpPr txBox="1">
          <a:spLocks noChangeArrowheads="1"/>
        </xdr:cNvSpPr>
      </xdr:nvSpPr>
      <xdr:spPr bwMode="auto">
        <a:xfrm>
          <a:off x="5735954" y="22997160"/>
          <a:ext cx="1339216" cy="746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Nº ficha Homologación: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N-5659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A-5659</a:t>
          </a:r>
        </a:p>
      </xdr:txBody>
    </xdr:sp>
    <xdr:clientData/>
  </xdr:twoCellAnchor>
  <xdr:twoCellAnchor>
    <xdr:from>
      <xdr:col>24</xdr:col>
      <xdr:colOff>102869</xdr:colOff>
      <xdr:row>169</xdr:row>
      <xdr:rowOff>83820</xdr:rowOff>
    </xdr:from>
    <xdr:to>
      <xdr:col>26</xdr:col>
      <xdr:colOff>104775</xdr:colOff>
      <xdr:row>172</xdr:row>
      <xdr:rowOff>57149</xdr:rowOff>
    </xdr:to>
    <xdr:sp macro="" textlink="">
      <xdr:nvSpPr>
        <xdr:cNvPr id="1938" name="Line 152"/>
        <xdr:cNvSpPr>
          <a:spLocks noChangeShapeType="1"/>
        </xdr:cNvSpPr>
      </xdr:nvSpPr>
      <xdr:spPr bwMode="auto">
        <a:xfrm>
          <a:off x="5494019" y="22419945"/>
          <a:ext cx="344806" cy="5448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188</xdr:row>
      <xdr:rowOff>123825</xdr:rowOff>
    </xdr:from>
    <xdr:to>
      <xdr:col>21</xdr:col>
      <xdr:colOff>133350</xdr:colOff>
      <xdr:row>190</xdr:row>
      <xdr:rowOff>104775</xdr:rowOff>
    </xdr:to>
    <xdr:sp macro="" textlink="">
      <xdr:nvSpPr>
        <xdr:cNvPr id="1940" name="Oval 154"/>
        <xdr:cNvSpPr>
          <a:spLocks noChangeArrowheads="1"/>
        </xdr:cNvSpPr>
      </xdr:nvSpPr>
      <xdr:spPr bwMode="auto">
        <a:xfrm>
          <a:off x="3886200" y="26822400"/>
          <a:ext cx="75247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188</xdr:row>
      <xdr:rowOff>104775</xdr:rowOff>
    </xdr:from>
    <xdr:to>
      <xdr:col>11</xdr:col>
      <xdr:colOff>419100</xdr:colOff>
      <xdr:row>190</xdr:row>
      <xdr:rowOff>85725</xdr:rowOff>
    </xdr:to>
    <xdr:sp macro="" textlink="">
      <xdr:nvSpPr>
        <xdr:cNvPr id="1941" name="Oval 155"/>
        <xdr:cNvSpPr>
          <a:spLocks noChangeArrowheads="1"/>
        </xdr:cNvSpPr>
      </xdr:nvSpPr>
      <xdr:spPr bwMode="auto">
        <a:xfrm>
          <a:off x="2305050" y="26803350"/>
          <a:ext cx="73342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23</xdr:col>
      <xdr:colOff>154305</xdr:colOff>
      <xdr:row>187</xdr:row>
      <xdr:rowOff>71754</xdr:rowOff>
    </xdr:from>
    <xdr:to>
      <xdr:col>32</xdr:col>
      <xdr:colOff>142875</xdr:colOff>
      <xdr:row>189</xdr:row>
      <xdr:rowOff>174625</xdr:rowOff>
    </xdr:to>
    <xdr:sp macro="" textlink="">
      <xdr:nvSpPr>
        <xdr:cNvPr id="1202" name="Text Box 156"/>
        <xdr:cNvSpPr txBox="1">
          <a:spLocks noChangeArrowheads="1"/>
        </xdr:cNvSpPr>
      </xdr:nvSpPr>
      <xdr:spPr bwMode="auto">
        <a:xfrm>
          <a:off x="5364480" y="26814779"/>
          <a:ext cx="1684020" cy="483871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/>
          <a:r>
            <a:rPr lang="es-ES" sz="8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Cilindrada corregida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/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(Vehículos Turboalimentados)</a:t>
          </a:r>
          <a:b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x 1,7 gasolina - x 1,5 diesel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absolute">
    <xdr:from>
      <xdr:col>1</xdr:col>
      <xdr:colOff>160020</xdr:colOff>
      <xdr:row>189</xdr:row>
      <xdr:rowOff>132715</xdr:rowOff>
    </xdr:from>
    <xdr:to>
      <xdr:col>8</xdr:col>
      <xdr:colOff>13335</xdr:colOff>
      <xdr:row>191</xdr:row>
      <xdr:rowOff>147212</xdr:rowOff>
    </xdr:to>
    <xdr:sp macro="" textlink="">
      <xdr:nvSpPr>
        <xdr:cNvPr id="1203" name="Text Box 157"/>
        <xdr:cNvSpPr txBox="1">
          <a:spLocks noChangeArrowheads="1"/>
        </xdr:cNvSpPr>
      </xdr:nvSpPr>
      <xdr:spPr bwMode="auto">
        <a:xfrm>
          <a:off x="607695" y="27256740"/>
          <a:ext cx="1558290" cy="39549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nominal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Atmosféricos)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83820</xdr:colOff>
      <xdr:row>189</xdr:row>
      <xdr:rowOff>152400</xdr:rowOff>
    </xdr:from>
    <xdr:to>
      <xdr:col>9</xdr:col>
      <xdr:colOff>9525</xdr:colOff>
      <xdr:row>194</xdr:row>
      <xdr:rowOff>0</xdr:rowOff>
    </xdr:to>
    <xdr:sp macro="" textlink="">
      <xdr:nvSpPr>
        <xdr:cNvPr id="1944" name="Line 158"/>
        <xdr:cNvSpPr>
          <a:spLocks noChangeShapeType="1"/>
        </xdr:cNvSpPr>
      </xdr:nvSpPr>
      <xdr:spPr bwMode="auto">
        <a:xfrm flipH="1">
          <a:off x="1935480" y="26029920"/>
          <a:ext cx="34480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189</xdr:row>
      <xdr:rowOff>152400</xdr:rowOff>
    </xdr:from>
    <xdr:to>
      <xdr:col>24</xdr:col>
      <xdr:colOff>76200</xdr:colOff>
      <xdr:row>191</xdr:row>
      <xdr:rowOff>95250</xdr:rowOff>
    </xdr:to>
    <xdr:sp macro="" textlink="">
      <xdr:nvSpPr>
        <xdr:cNvPr id="1945" name="Line 159"/>
        <xdr:cNvSpPr>
          <a:spLocks noChangeShapeType="1"/>
        </xdr:cNvSpPr>
      </xdr:nvSpPr>
      <xdr:spPr bwMode="auto">
        <a:xfrm>
          <a:off x="4629150" y="27041475"/>
          <a:ext cx="590550" cy="323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99</xdr:row>
      <xdr:rowOff>5715</xdr:rowOff>
    </xdr:from>
    <xdr:to>
      <xdr:col>31</xdr:col>
      <xdr:colOff>219075</xdr:colOff>
      <xdr:row>99</xdr:row>
      <xdr:rowOff>5715</xdr:rowOff>
    </xdr:to>
    <xdr:sp macro="" textlink="">
      <xdr:nvSpPr>
        <xdr:cNvPr id="1193" name="Text Box 116"/>
        <xdr:cNvSpPr txBox="1">
          <a:spLocks noChangeArrowheads="1"/>
        </xdr:cNvSpPr>
      </xdr:nvSpPr>
      <xdr:spPr bwMode="auto">
        <a:xfrm>
          <a:off x="4010025" y="13049250"/>
          <a:ext cx="26193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</xdr:col>
      <xdr:colOff>38100</xdr:colOff>
      <xdr:row>117</xdr:row>
      <xdr:rowOff>0</xdr:rowOff>
    </xdr:from>
    <xdr:to>
      <xdr:col>2</xdr:col>
      <xdr:colOff>285750</xdr:colOff>
      <xdr:row>117</xdr:row>
      <xdr:rowOff>0</xdr:rowOff>
    </xdr:to>
    <xdr:sp macro="" textlink="">
      <xdr:nvSpPr>
        <xdr:cNvPr id="1963" name="Line 198"/>
        <xdr:cNvSpPr>
          <a:spLocks noChangeShapeType="1"/>
        </xdr:cNvSpPr>
      </xdr:nvSpPr>
      <xdr:spPr bwMode="auto">
        <a:xfrm>
          <a:off x="657225" y="15516225"/>
          <a:ext cx="24765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117</xdr:row>
      <xdr:rowOff>0</xdr:rowOff>
    </xdr:from>
    <xdr:to>
      <xdr:col>31</xdr:col>
      <xdr:colOff>219075</xdr:colOff>
      <xdr:row>117</xdr:row>
      <xdr:rowOff>0</xdr:rowOff>
    </xdr:to>
    <xdr:sp macro="" textlink="">
      <xdr:nvSpPr>
        <xdr:cNvPr id="1847" name="Text Box 116"/>
        <xdr:cNvSpPr txBox="1">
          <a:spLocks noChangeArrowheads="1"/>
        </xdr:cNvSpPr>
      </xdr:nvSpPr>
      <xdr:spPr bwMode="auto">
        <a:xfrm>
          <a:off x="4010025" y="15278100"/>
          <a:ext cx="2619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</xdr:col>
      <xdr:colOff>38100</xdr:colOff>
      <xdr:row>117</xdr:row>
      <xdr:rowOff>0</xdr:rowOff>
    </xdr:from>
    <xdr:to>
      <xdr:col>2</xdr:col>
      <xdr:colOff>285750</xdr:colOff>
      <xdr:row>117</xdr:row>
      <xdr:rowOff>0</xdr:rowOff>
    </xdr:to>
    <xdr:sp macro="" textlink="">
      <xdr:nvSpPr>
        <xdr:cNvPr id="1968" name="Rectangle 349"/>
        <xdr:cNvSpPr>
          <a:spLocks noChangeArrowheads="1"/>
        </xdr:cNvSpPr>
      </xdr:nvSpPr>
      <xdr:spPr bwMode="auto">
        <a:xfrm>
          <a:off x="657225" y="15516225"/>
          <a:ext cx="247650" cy="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117</xdr:row>
      <xdr:rowOff>0</xdr:rowOff>
    </xdr:from>
    <xdr:to>
      <xdr:col>2</xdr:col>
      <xdr:colOff>285750</xdr:colOff>
      <xdr:row>117</xdr:row>
      <xdr:rowOff>0</xdr:rowOff>
    </xdr:to>
    <xdr:sp macro="" textlink="">
      <xdr:nvSpPr>
        <xdr:cNvPr id="1969" name="Rectangle 836"/>
        <xdr:cNvSpPr>
          <a:spLocks noChangeArrowheads="1"/>
        </xdr:cNvSpPr>
      </xdr:nvSpPr>
      <xdr:spPr bwMode="auto">
        <a:xfrm>
          <a:off x="657225" y="15516225"/>
          <a:ext cx="247650" cy="0"/>
        </a:xfrm>
        <a:prstGeom prst="rect">
          <a:avLst/>
        </a:prstGeom>
        <a:noFill/>
        <a:ln w="1587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33020</xdr:colOff>
      <xdr:row>62</xdr:row>
      <xdr:rowOff>60960</xdr:rowOff>
    </xdr:from>
    <xdr:to>
      <xdr:col>24</xdr:col>
      <xdr:colOff>139700</xdr:colOff>
      <xdr:row>62</xdr:row>
      <xdr:rowOff>182880</xdr:rowOff>
    </xdr:to>
    <xdr:sp macro="" textlink="">
      <xdr:nvSpPr>
        <xdr:cNvPr id="3" name="2 CuadroTexto"/>
        <xdr:cNvSpPr txBox="1"/>
      </xdr:nvSpPr>
      <xdr:spPr>
        <a:xfrm>
          <a:off x="5191760" y="877062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Sí</a:t>
          </a:r>
        </a:p>
      </xdr:txBody>
    </xdr:sp>
    <xdr:clientData/>
  </xdr:twoCellAnchor>
  <xdr:twoCellAnchor>
    <xdr:from>
      <xdr:col>25</xdr:col>
      <xdr:colOff>167640</xdr:colOff>
      <xdr:row>62</xdr:row>
      <xdr:rowOff>53340</xdr:rowOff>
    </xdr:from>
    <xdr:to>
      <xdr:col>26</xdr:col>
      <xdr:colOff>137160</xdr:colOff>
      <xdr:row>62</xdr:row>
      <xdr:rowOff>182880</xdr:rowOff>
    </xdr:to>
    <xdr:sp macro="" textlink="">
      <xdr:nvSpPr>
        <xdr:cNvPr id="63" name="62 CuadroTexto"/>
        <xdr:cNvSpPr txBox="1"/>
      </xdr:nvSpPr>
      <xdr:spPr>
        <a:xfrm>
          <a:off x="5486400" y="8763000"/>
          <a:ext cx="152400" cy="1295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No</a:t>
          </a:r>
        </a:p>
      </xdr:txBody>
    </xdr:sp>
    <xdr:clientData/>
  </xdr:twoCellAnchor>
  <xdr:twoCellAnchor>
    <xdr:from>
      <xdr:col>23</xdr:col>
      <xdr:colOff>22860</xdr:colOff>
      <xdr:row>61</xdr:row>
      <xdr:rowOff>182880</xdr:rowOff>
    </xdr:from>
    <xdr:to>
      <xdr:col>26</xdr:col>
      <xdr:colOff>190500</xdr:colOff>
      <xdr:row>62</xdr:row>
      <xdr:rowOff>228600</xdr:rowOff>
    </xdr:to>
    <xdr:sp macro="" textlink="">
      <xdr:nvSpPr>
        <xdr:cNvPr id="4" name="3 Rectángulo"/>
        <xdr:cNvSpPr/>
      </xdr:nvSpPr>
      <xdr:spPr bwMode="auto">
        <a:xfrm>
          <a:off x="4998720" y="870204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63500</xdr:colOff>
      <xdr:row>64</xdr:row>
      <xdr:rowOff>41910</xdr:rowOff>
    </xdr:from>
    <xdr:to>
      <xdr:col>25</xdr:col>
      <xdr:colOff>10160</xdr:colOff>
      <xdr:row>64</xdr:row>
      <xdr:rowOff>163830</xdr:rowOff>
    </xdr:to>
    <xdr:sp macro="" textlink="">
      <xdr:nvSpPr>
        <xdr:cNvPr id="65" name="64 CuadroTexto"/>
        <xdr:cNvSpPr txBox="1"/>
      </xdr:nvSpPr>
      <xdr:spPr>
        <a:xfrm>
          <a:off x="522224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s-ES" sz="800">
              <a:latin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26</xdr:col>
      <xdr:colOff>30480</xdr:colOff>
      <xdr:row>64</xdr:row>
      <xdr:rowOff>41910</xdr:rowOff>
    </xdr:from>
    <xdr:to>
      <xdr:col>26</xdr:col>
      <xdr:colOff>137160</xdr:colOff>
      <xdr:row>64</xdr:row>
      <xdr:rowOff>163830</xdr:rowOff>
    </xdr:to>
    <xdr:sp macro="" textlink="">
      <xdr:nvSpPr>
        <xdr:cNvPr id="66" name="65 CuadroTexto"/>
        <xdr:cNvSpPr txBox="1"/>
      </xdr:nvSpPr>
      <xdr:spPr>
        <a:xfrm>
          <a:off x="553212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23</xdr:col>
      <xdr:colOff>22860</xdr:colOff>
      <xdr:row>63</xdr:row>
      <xdr:rowOff>175260</xdr:rowOff>
    </xdr:from>
    <xdr:to>
      <xdr:col>26</xdr:col>
      <xdr:colOff>190500</xdr:colOff>
      <xdr:row>64</xdr:row>
      <xdr:rowOff>220980</xdr:rowOff>
    </xdr:to>
    <xdr:sp macro="" textlink="">
      <xdr:nvSpPr>
        <xdr:cNvPr id="68" name="67 Rectángulo"/>
        <xdr:cNvSpPr/>
      </xdr:nvSpPr>
      <xdr:spPr bwMode="auto">
        <a:xfrm>
          <a:off x="4998720" y="913638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</xdr:colOff>
      <xdr:row>100</xdr:row>
      <xdr:rowOff>15240</xdr:rowOff>
    </xdr:from>
    <xdr:to>
      <xdr:col>2</xdr:col>
      <xdr:colOff>289560</xdr:colOff>
      <xdr:row>103</xdr:row>
      <xdr:rowOff>22860</xdr:rowOff>
    </xdr:to>
    <xdr:sp macro="" textlink="">
      <xdr:nvSpPr>
        <xdr:cNvPr id="2" name="1 Rectángulo"/>
        <xdr:cNvSpPr/>
      </xdr:nvSpPr>
      <xdr:spPr bwMode="auto">
        <a:xfrm>
          <a:off x="670560" y="13815060"/>
          <a:ext cx="243840" cy="44196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19048</xdr:colOff>
      <xdr:row>11</xdr:row>
      <xdr:rowOff>9525</xdr:rowOff>
    </xdr:from>
    <xdr:to>
      <xdr:col>5</xdr:col>
      <xdr:colOff>66673</xdr:colOff>
      <xdr:row>14</xdr:row>
      <xdr:rowOff>0</xdr:rowOff>
    </xdr:to>
    <xdr:pic>
      <xdr:nvPicPr>
        <xdr:cNvPr id="6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3" y="1304925"/>
          <a:ext cx="819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2</xdr:col>
      <xdr:colOff>638175</xdr:colOff>
      <xdr:row>2</xdr:row>
      <xdr:rowOff>723900</xdr:rowOff>
    </xdr:to>
    <xdr:pic>
      <xdr:nvPicPr>
        <xdr:cNvPr id="208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36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scuderiavilladeadeje@gmail.com" TargetMode="External"/><Relationship Id="rId3" Type="http://schemas.openxmlformats.org/officeDocument/2006/relationships/hyperlink" Target="mailto:secretaria@rallyeourense.es" TargetMode="External"/><Relationship Id="rId7" Type="http://schemas.openxmlformats.org/officeDocument/2006/relationships/hyperlink" Target="mailto:secretariadeportiva@faa.net" TargetMode="External"/><Relationship Id="rId2" Type="http://schemas.openxmlformats.org/officeDocument/2006/relationships/hyperlink" Target="mailto:20lavila@aiaweb.net" TargetMode="External"/><Relationship Id="rId1" Type="http://schemas.openxmlformats.org/officeDocument/2006/relationships/hyperlink" Target="mailto:rourense@bme.es" TargetMode="External"/><Relationship Id="rId6" Type="http://schemas.openxmlformats.org/officeDocument/2006/relationships/hyperlink" Target="mailto:secretaria@acpa.es" TargetMode="External"/><Relationship Id="rId5" Type="http://schemas.openxmlformats.org/officeDocument/2006/relationships/hyperlink" Target="mailto:secretaria@rallyesantander.com" TargetMode="External"/><Relationship Id="rId4" Type="http://schemas.openxmlformats.org/officeDocument/2006/relationships/hyperlink" Target="mailto:rally@islascanarias.com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4"/>
    <pageSetUpPr autoPageBreaks="0"/>
  </sheetPr>
  <dimension ref="A1:AJ65494"/>
  <sheetViews>
    <sheetView showGridLines="0" tabSelected="1" showOutlineSymbols="0" view="pageBreakPreview" zoomScaleSheetLayoutView="100" workbookViewId="0">
      <pane xSplit="34" ySplit="10" topLeftCell="AI11" activePane="bottomRight" state="frozen"/>
      <selection pane="topRight" activeCell="AI1" sqref="AI1"/>
      <selection pane="bottomLeft" activeCell="A11" sqref="A11"/>
      <selection pane="bottomRight" activeCell="D31" sqref="D31:K31"/>
    </sheetView>
  </sheetViews>
  <sheetFormatPr baseColWidth="10" defaultColWidth="0" defaultRowHeight="0" customHeight="1" zeroHeight="1"/>
  <cols>
    <col min="1" max="1" width="6.7109375" style="230" customWidth="1"/>
    <col min="2" max="2" width="2.5703125" style="157" customWidth="1"/>
    <col min="3" max="3" width="4.7109375" style="157" customWidth="1"/>
    <col min="4" max="7" width="3.42578125" style="157" customWidth="1"/>
    <col min="8" max="8" width="4.5703125" style="157" customWidth="1"/>
    <col min="9" max="9" width="3.28515625" style="157" customWidth="1"/>
    <col min="10" max="10" width="3.42578125" style="157" customWidth="1"/>
    <col min="11" max="11" width="1.28515625" style="157" customWidth="1"/>
    <col min="12" max="12" width="7.28515625" style="157" customWidth="1"/>
    <col min="13" max="14" width="3.42578125" style="157" customWidth="1"/>
    <col min="15" max="15" width="2.7109375" style="157" customWidth="1"/>
    <col min="16" max="17" width="2" style="157" customWidth="1"/>
    <col min="18" max="18" width="1.85546875" style="157" customWidth="1"/>
    <col min="19" max="19" width="1.140625" style="157" customWidth="1"/>
    <col min="20" max="20" width="2" style="157" customWidth="1"/>
    <col min="21" max="21" width="5.140625" style="157" customWidth="1"/>
    <col min="22" max="22" width="2.140625" style="157" customWidth="1"/>
    <col min="23" max="23" width="4.7109375" style="157" customWidth="1"/>
    <col min="24" max="24" width="2.7109375" style="157" customWidth="1"/>
    <col min="25" max="25" width="2.42578125" style="157" customWidth="1"/>
    <col min="26" max="26" width="2.7109375" style="157" customWidth="1"/>
    <col min="27" max="27" width="3.28515625" style="157" customWidth="1"/>
    <col min="28" max="29" width="3.42578125" style="157" customWidth="1"/>
    <col min="30" max="31" width="2" style="157" customWidth="1"/>
    <col min="32" max="33" width="3.42578125" style="157" customWidth="1"/>
    <col min="34" max="34" width="2.5703125" style="157" customWidth="1"/>
    <col min="35" max="35" width="6.7109375" style="157" customWidth="1"/>
    <col min="36" max="36" width="0" style="157" hidden="1" customWidth="1"/>
    <col min="37" max="16384" width="11.42578125" style="157" hidden="1"/>
  </cols>
  <sheetData>
    <row r="1" spans="1:34" s="117" customFormat="1" ht="5.0999999999999996" customHeight="1">
      <c r="A1" s="22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</row>
    <row r="2" spans="1:34" s="134" customFormat="1" ht="3.95" customHeight="1">
      <c r="A2" s="226"/>
      <c r="B2" s="152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3"/>
    </row>
    <row r="3" spans="1:34" s="134" customFormat="1" ht="9.9499999999999993" customHeight="1">
      <c r="A3" s="226"/>
      <c r="B3" s="155"/>
      <c r="C3" s="154" t="s">
        <v>114</v>
      </c>
      <c r="D3" s="155" t="s">
        <v>113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6"/>
    </row>
    <row r="4" spans="1:34" s="134" customFormat="1" ht="9.9499999999999993" customHeight="1">
      <c r="A4" s="226"/>
      <c r="B4" s="155"/>
      <c r="C4" s="154" t="s">
        <v>115</v>
      </c>
      <c r="D4" s="155" t="s">
        <v>268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6"/>
    </row>
    <row r="5" spans="1:34" s="134" customFormat="1" ht="9.9499999999999993" customHeight="1">
      <c r="A5" s="226"/>
      <c r="B5" s="155"/>
      <c r="C5" s="154" t="s">
        <v>116</v>
      </c>
      <c r="D5" s="155" t="s">
        <v>117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6"/>
    </row>
    <row r="6" spans="1:34" s="134" customFormat="1" ht="14.1" customHeight="1">
      <c r="A6" s="226"/>
      <c r="B6" s="266" t="s">
        <v>317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8"/>
    </row>
    <row r="7" spans="1:34" s="117" customFormat="1" ht="2.1" customHeight="1">
      <c r="A7" s="225"/>
      <c r="B7" s="147"/>
      <c r="C7" s="148"/>
      <c r="D7" s="149"/>
      <c r="E7" s="150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17" customFormat="1" ht="15" customHeight="1">
      <c r="A8" s="225"/>
      <c r="B8" s="408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10"/>
    </row>
    <row r="9" spans="1:34" s="134" customFormat="1" ht="12.95" customHeight="1">
      <c r="A9" s="226"/>
      <c r="B9" s="411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3"/>
    </row>
    <row r="10" spans="1:34" s="117" customFormat="1" ht="5.0999999999999996" customHeight="1">
      <c r="A10" s="225"/>
      <c r="B10" s="135"/>
      <c r="C10" s="136"/>
      <c r="D10" s="137"/>
      <c r="E10" s="138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s="117" customFormat="1" ht="17.25" customHeight="1">
      <c r="A11" s="225"/>
      <c r="B11" s="1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3"/>
    </row>
    <row r="12" spans="1:34" s="117" customFormat="1" ht="14.1" customHeight="1">
      <c r="A12" s="225"/>
      <c r="B12" s="115"/>
      <c r="C12" s="15"/>
      <c r="D12" s="15"/>
      <c r="E12" s="15"/>
      <c r="F12" s="15"/>
      <c r="G12" s="301" t="s">
        <v>402</v>
      </c>
      <c r="H12" s="301"/>
      <c r="I12" s="301"/>
      <c r="J12" s="301"/>
      <c r="K12" s="301"/>
      <c r="L12" s="301"/>
      <c r="M12" s="301"/>
      <c r="N12" s="301"/>
      <c r="O12" s="301"/>
      <c r="P12" s="301"/>
      <c r="Q12" s="15"/>
      <c r="R12" s="302" t="s">
        <v>52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4"/>
      <c r="AH12" s="63"/>
    </row>
    <row r="13" spans="1:34" s="117" customFormat="1" ht="12" customHeight="1">
      <c r="A13" s="225"/>
      <c r="B13" s="115"/>
      <c r="C13" s="15"/>
      <c r="D13" s="15"/>
      <c r="E13" s="15"/>
      <c r="F13" s="15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15"/>
      <c r="R13" s="308" t="str">
        <f>IF(Blanco=TRUE,"",' Derechos de Inscripción '!B18)</f>
        <v>XXVI Rallye Villa de Adeje
18-19 marzo 2016</v>
      </c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10"/>
      <c r="AH13" s="63"/>
    </row>
    <row r="14" spans="1:34" s="117" customFormat="1" ht="30.75" customHeight="1">
      <c r="A14" s="225"/>
      <c r="B14" s="140">
        <v>3</v>
      </c>
      <c r="C14" s="15"/>
      <c r="D14" s="15"/>
      <c r="E14" s="15"/>
      <c r="F14" s="15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15"/>
      <c r="R14" s="311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3"/>
      <c r="AH14" s="63"/>
    </row>
    <row r="15" spans="1:34" s="117" customFormat="1" ht="6" customHeight="1">
      <c r="A15" s="225"/>
      <c r="B15" s="1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3"/>
    </row>
    <row r="16" spans="1:34" s="117" customFormat="1" ht="20.100000000000001" customHeight="1">
      <c r="A16" s="225"/>
      <c r="B16" s="115"/>
      <c r="C16" s="323" t="str">
        <f>IF(Blanco=TRUE,"",' Derechos de Inscripción '!D21)</f>
        <v>ESCUDERIA VILLA DE ADEJE</v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5"/>
      <c r="Q16" s="15"/>
      <c r="R16" s="320" t="s">
        <v>51</v>
      </c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2"/>
      <c r="AH16" s="63"/>
    </row>
    <row r="17" spans="1:34" s="117" customFormat="1" ht="6" customHeight="1">
      <c r="A17" s="225"/>
      <c r="B17" s="115"/>
      <c r="C17" s="305" t="str">
        <f>IF(Blanco=TRUE,"",' Derechos de Inscripción '!D22)</f>
        <v>Avda. Pablo Mayor, 5- Pabellón Municipal de Deportes)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/>
      <c r="Q17" s="15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63"/>
    </row>
    <row r="18" spans="1:34" s="117" customFormat="1" ht="6.95" customHeight="1">
      <c r="A18" s="225"/>
      <c r="B18" s="115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7"/>
      <c r="Q18" s="15"/>
      <c r="R18" s="314" t="s">
        <v>50</v>
      </c>
      <c r="S18" s="315"/>
      <c r="T18" s="315"/>
      <c r="U18" s="315"/>
      <c r="V18" s="315"/>
      <c r="W18" s="315"/>
      <c r="X18" s="315"/>
      <c r="Y18" s="315"/>
      <c r="Z18" s="315"/>
      <c r="AA18" s="316"/>
      <c r="AB18" s="314" t="s">
        <v>44</v>
      </c>
      <c r="AC18" s="315"/>
      <c r="AD18" s="316"/>
      <c r="AE18" s="314" t="s">
        <v>258</v>
      </c>
      <c r="AF18" s="315"/>
      <c r="AG18" s="316"/>
      <c r="AH18" s="63"/>
    </row>
    <row r="19" spans="1:34" s="117" customFormat="1" ht="6.95" customHeight="1">
      <c r="A19" s="225"/>
      <c r="B19" s="115"/>
      <c r="C19" s="332" t="str">
        <f>IF(Blanco=TRUE,"",IF(TEXT(' Derechos de Inscripción '!D23,"00000")=" ","",TEXT(' Derechos de Inscripción '!D23,"00000")&amp;"-"&amp;' Derechos de Inscripción '!F23&amp;" "&amp;' Derechos de Inscripción '!D24))</f>
        <v>38670-VILLA DE ADEJE (TENERIFE)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  <c r="Q19" s="15"/>
      <c r="R19" s="317"/>
      <c r="S19" s="318"/>
      <c r="T19" s="318"/>
      <c r="U19" s="318"/>
      <c r="V19" s="318"/>
      <c r="W19" s="318"/>
      <c r="X19" s="318"/>
      <c r="Y19" s="318"/>
      <c r="Z19" s="318"/>
      <c r="AA19" s="319"/>
      <c r="AB19" s="317"/>
      <c r="AC19" s="318"/>
      <c r="AD19" s="319"/>
      <c r="AE19" s="317"/>
      <c r="AF19" s="318"/>
      <c r="AG19" s="319"/>
      <c r="AH19" s="63"/>
    </row>
    <row r="20" spans="1:34" s="117" customFormat="1" ht="6" customHeight="1">
      <c r="A20" s="225"/>
      <c r="B20" s="115"/>
      <c r="C20" s="332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4"/>
      <c r="Q20" s="15"/>
      <c r="R20" s="326" t="s">
        <v>45</v>
      </c>
      <c r="S20" s="327"/>
      <c r="T20" s="327"/>
      <c r="U20" s="327"/>
      <c r="V20" s="328"/>
      <c r="W20" s="425"/>
      <c r="X20" s="425"/>
      <c r="Y20" s="425"/>
      <c r="Z20" s="425"/>
      <c r="AA20" s="426"/>
      <c r="AB20" s="395"/>
      <c r="AC20" s="396"/>
      <c r="AD20" s="397"/>
      <c r="AE20" s="395"/>
      <c r="AF20" s="396"/>
      <c r="AG20" s="397"/>
      <c r="AH20" s="63"/>
    </row>
    <row r="21" spans="1:34" s="117" customFormat="1" ht="6" customHeight="1">
      <c r="A21" s="225"/>
      <c r="B21" s="115"/>
      <c r="C21" s="305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922 775 117 - FAX: 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7"/>
      <c r="Q21" s="15"/>
      <c r="R21" s="329"/>
      <c r="S21" s="330"/>
      <c r="T21" s="330"/>
      <c r="U21" s="330"/>
      <c r="V21" s="331"/>
      <c r="W21" s="427"/>
      <c r="X21" s="427"/>
      <c r="Y21" s="427"/>
      <c r="Z21" s="427"/>
      <c r="AA21" s="428"/>
      <c r="AB21" s="395"/>
      <c r="AC21" s="396"/>
      <c r="AD21" s="397"/>
      <c r="AE21" s="395"/>
      <c r="AF21" s="396"/>
      <c r="AG21" s="397"/>
      <c r="AH21" s="63"/>
    </row>
    <row r="22" spans="1:34" s="117" customFormat="1" ht="6" customHeight="1">
      <c r="A22" s="225"/>
      <c r="B22" s="115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7"/>
      <c r="Q22" s="15"/>
      <c r="R22" s="329"/>
      <c r="S22" s="330"/>
      <c r="T22" s="330"/>
      <c r="U22" s="330"/>
      <c r="V22" s="331"/>
      <c r="W22" s="427"/>
      <c r="X22" s="427"/>
      <c r="Y22" s="427"/>
      <c r="Z22" s="427"/>
      <c r="AA22" s="428"/>
      <c r="AB22" s="395"/>
      <c r="AC22" s="396"/>
      <c r="AD22" s="397"/>
      <c r="AE22" s="395"/>
      <c r="AF22" s="396"/>
      <c r="AG22" s="397"/>
      <c r="AH22" s="63"/>
    </row>
    <row r="23" spans="1:34" s="117" customFormat="1" ht="6" customHeight="1">
      <c r="A23" s="225"/>
      <c r="B23" s="115"/>
      <c r="C23" s="258" t="str">
        <f>IF(Blanco=TRUE,"","e_mail: " &amp; ' Derechos de Inscripción '!H25)</f>
        <v>e_mail: escuderiavilladeadeje@gmail.com
www.rallyevilladeadeje.com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60"/>
      <c r="Q23" s="15"/>
      <c r="R23" s="401" t="s">
        <v>46</v>
      </c>
      <c r="S23" s="402"/>
      <c r="T23" s="402"/>
      <c r="U23" s="402"/>
      <c r="V23" s="403"/>
      <c r="W23" s="429"/>
      <c r="X23" s="429"/>
      <c r="Y23" s="429"/>
      <c r="Z23" s="429"/>
      <c r="AA23" s="430"/>
      <c r="AB23" s="395"/>
      <c r="AC23" s="396"/>
      <c r="AD23" s="397"/>
      <c r="AE23" s="395"/>
      <c r="AF23" s="396"/>
      <c r="AG23" s="397"/>
      <c r="AH23" s="63"/>
    </row>
    <row r="24" spans="1:34" s="117" customFormat="1" ht="6" customHeight="1">
      <c r="A24" s="225"/>
      <c r="B24" s="115"/>
      <c r="C24" s="258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15"/>
      <c r="R24" s="401"/>
      <c r="S24" s="402"/>
      <c r="T24" s="402"/>
      <c r="U24" s="402"/>
      <c r="V24" s="403"/>
      <c r="W24" s="429"/>
      <c r="X24" s="429"/>
      <c r="Y24" s="429"/>
      <c r="Z24" s="429"/>
      <c r="AA24" s="430"/>
      <c r="AB24" s="395"/>
      <c r="AC24" s="396"/>
      <c r="AD24" s="397"/>
      <c r="AE24" s="395"/>
      <c r="AF24" s="396"/>
      <c r="AG24" s="397"/>
      <c r="AH24" s="63"/>
    </row>
    <row r="25" spans="1:34" s="117" customFormat="1" ht="18" customHeight="1">
      <c r="A25" s="225"/>
      <c r="B25" s="115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3"/>
      <c r="Q25" s="15"/>
      <c r="R25" s="404"/>
      <c r="S25" s="405"/>
      <c r="T25" s="405"/>
      <c r="U25" s="405"/>
      <c r="V25" s="406"/>
      <c r="W25" s="431"/>
      <c r="X25" s="431"/>
      <c r="Y25" s="431"/>
      <c r="Z25" s="431"/>
      <c r="AA25" s="432"/>
      <c r="AB25" s="398"/>
      <c r="AC25" s="399"/>
      <c r="AD25" s="400"/>
      <c r="AE25" s="398"/>
      <c r="AF25" s="399"/>
      <c r="AG25" s="400"/>
      <c r="AH25" s="63"/>
    </row>
    <row r="26" spans="1:34" s="117" customFormat="1" ht="3.95" customHeight="1">
      <c r="A26" s="225"/>
      <c r="B26" s="1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63"/>
    </row>
    <row r="27" spans="1:34" s="117" customFormat="1" ht="30" customHeight="1">
      <c r="A27" s="225"/>
      <c r="B27" s="115"/>
      <c r="C27" s="283" t="s">
        <v>0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5"/>
      <c r="AH27" s="63"/>
    </row>
    <row r="28" spans="1:34" s="117" customFormat="1" ht="3.95" customHeight="1">
      <c r="A28" s="225"/>
      <c r="B28" s="1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63"/>
    </row>
    <row r="29" spans="1:34" s="117" customFormat="1" ht="12" customHeight="1">
      <c r="A29" s="225"/>
      <c r="B29" s="115"/>
      <c r="C29" s="298" t="s">
        <v>345</v>
      </c>
      <c r="D29" s="104" t="s">
        <v>1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  <c r="AH29" s="63"/>
    </row>
    <row r="30" spans="1:34" s="117" customFormat="1" ht="12" customHeight="1">
      <c r="A30" s="225"/>
      <c r="B30" s="115"/>
      <c r="C30" s="299"/>
      <c r="D30" s="20" t="s">
        <v>119</v>
      </c>
      <c r="E30" s="15"/>
      <c r="F30" s="15"/>
      <c r="G30" s="15"/>
      <c r="H30" s="15"/>
      <c r="I30" s="15"/>
      <c r="J30" s="15"/>
      <c r="K30" s="15"/>
      <c r="L30" s="30" t="s">
        <v>120</v>
      </c>
      <c r="M30" s="15"/>
      <c r="N30" s="15"/>
      <c r="O30" s="15"/>
      <c r="P30" s="15"/>
      <c r="Q30" s="22"/>
      <c r="R30" s="15"/>
      <c r="S30" s="15"/>
      <c r="T30" s="15"/>
      <c r="U30" s="21"/>
      <c r="V30" s="30" t="s">
        <v>2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63"/>
    </row>
    <row r="31" spans="1:34" s="117" customFormat="1" ht="15" customHeight="1">
      <c r="A31" s="225"/>
      <c r="B31" s="115"/>
      <c r="C31" s="299"/>
      <c r="D31" s="233"/>
      <c r="E31" s="234"/>
      <c r="F31" s="234"/>
      <c r="G31" s="234"/>
      <c r="H31" s="234"/>
      <c r="I31" s="234"/>
      <c r="J31" s="234"/>
      <c r="K31" s="234"/>
      <c r="L31" s="238"/>
      <c r="M31" s="234"/>
      <c r="N31" s="234"/>
      <c r="O31" s="234"/>
      <c r="P31" s="234"/>
      <c r="Q31" s="234"/>
      <c r="R31" s="234"/>
      <c r="S31" s="234"/>
      <c r="T31" s="234"/>
      <c r="U31" s="269"/>
      <c r="V31" s="238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63"/>
    </row>
    <row r="32" spans="1:34" s="117" customFormat="1" ht="12" customHeight="1">
      <c r="A32" s="225"/>
      <c r="B32" s="115"/>
      <c r="C32" s="299"/>
      <c r="D32" s="114" t="s">
        <v>3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12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3"/>
      <c r="AH32" s="63"/>
    </row>
    <row r="33" spans="1:34" s="117" customFormat="1" ht="12" customHeight="1">
      <c r="A33" s="225"/>
      <c r="B33" s="115"/>
      <c r="C33" s="299"/>
      <c r="D33" s="39" t="s">
        <v>16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2" t="s">
        <v>4</v>
      </c>
      <c r="R33" s="42"/>
      <c r="S33" s="42"/>
      <c r="T33" s="42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3"/>
      <c r="AH33" s="63"/>
    </row>
    <row r="34" spans="1:34" s="117" customFormat="1" ht="15" customHeight="1">
      <c r="A34" s="225"/>
      <c r="B34" s="115"/>
      <c r="C34" s="299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69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H34" s="63"/>
    </row>
    <row r="35" spans="1:34" s="117" customFormat="1" ht="12" customHeight="1">
      <c r="A35" s="225"/>
      <c r="B35" s="115"/>
      <c r="C35" s="299"/>
      <c r="D35" s="39" t="s">
        <v>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4" t="s">
        <v>6</v>
      </c>
      <c r="R35" s="44"/>
      <c r="S35" s="44"/>
      <c r="T35" s="44"/>
      <c r="U35" s="45"/>
      <c r="V35" s="46" t="s">
        <v>7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  <c r="AH35" s="63"/>
    </row>
    <row r="36" spans="1:34" s="117" customFormat="1" ht="15" customHeight="1">
      <c r="A36" s="225"/>
      <c r="B36" s="115"/>
      <c r="C36" s="299"/>
      <c r="D36" s="233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69"/>
      <c r="Q36" s="264"/>
      <c r="R36" s="264"/>
      <c r="S36" s="264"/>
      <c r="T36" s="264"/>
      <c r="U36" s="265"/>
      <c r="V36" s="238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5"/>
      <c r="AH36" s="63"/>
    </row>
    <row r="37" spans="1:34" s="117" customFormat="1" ht="15" customHeight="1">
      <c r="A37" s="225"/>
      <c r="B37" s="115"/>
      <c r="C37" s="299"/>
      <c r="D37" s="49" t="s">
        <v>8</v>
      </c>
      <c r="E37" s="50"/>
      <c r="F37" s="50"/>
      <c r="G37" s="50"/>
      <c r="H37" s="50"/>
      <c r="I37" s="45"/>
      <c r="J37" s="44" t="s">
        <v>9</v>
      </c>
      <c r="K37" s="50"/>
      <c r="L37" s="50"/>
      <c r="M37" s="50"/>
      <c r="N37" s="50"/>
      <c r="O37" s="50"/>
      <c r="P37" s="45"/>
      <c r="Q37" s="44" t="s">
        <v>11</v>
      </c>
      <c r="R37" s="50"/>
      <c r="S37" s="50"/>
      <c r="T37" s="50"/>
      <c r="U37" s="50"/>
      <c r="V37" s="50"/>
      <c r="W37" s="50"/>
      <c r="X37" s="50"/>
      <c r="Y37" s="46" t="s">
        <v>10</v>
      </c>
      <c r="Z37" s="44"/>
      <c r="AA37" s="50"/>
      <c r="AB37" s="50"/>
      <c r="AC37" s="45"/>
      <c r="AD37" s="44" t="s">
        <v>12</v>
      </c>
      <c r="AE37" s="44"/>
      <c r="AF37" s="50"/>
      <c r="AG37" s="51"/>
      <c r="AH37" s="63"/>
    </row>
    <row r="38" spans="1:34" s="117" customFormat="1" ht="15" customHeight="1">
      <c r="A38" s="225"/>
      <c r="B38" s="115"/>
      <c r="C38" s="299"/>
      <c r="D38" s="233"/>
      <c r="E38" s="234"/>
      <c r="F38" s="234"/>
      <c r="G38" s="234"/>
      <c r="H38" s="234"/>
      <c r="I38" s="269"/>
      <c r="J38" s="238"/>
      <c r="K38" s="234"/>
      <c r="L38" s="234"/>
      <c r="M38" s="234"/>
      <c r="N38" s="234"/>
      <c r="O38" s="234"/>
      <c r="P38" s="269"/>
      <c r="Q38" s="238"/>
      <c r="R38" s="234"/>
      <c r="S38" s="234"/>
      <c r="T38" s="234"/>
      <c r="U38" s="234"/>
      <c r="V38" s="234"/>
      <c r="W38" s="234"/>
      <c r="X38" s="234"/>
      <c r="Y38" s="335"/>
      <c r="Z38" s="336"/>
      <c r="AA38" s="336"/>
      <c r="AB38" s="336"/>
      <c r="AC38" s="337"/>
      <c r="AD38" s="264"/>
      <c r="AE38" s="264"/>
      <c r="AF38" s="264"/>
      <c r="AG38" s="275"/>
      <c r="AH38" s="63"/>
    </row>
    <row r="39" spans="1:34" s="117" customFormat="1" ht="15" customHeight="1">
      <c r="A39" s="225"/>
      <c r="B39" s="115"/>
      <c r="C39" s="299"/>
      <c r="D39" s="39" t="s">
        <v>285</v>
      </c>
      <c r="E39" s="40"/>
      <c r="F39" s="40"/>
      <c r="G39" s="40"/>
      <c r="H39" s="41"/>
      <c r="I39" s="52" t="s">
        <v>286</v>
      </c>
      <c r="J39" s="40"/>
      <c r="K39" s="40"/>
      <c r="L39" s="40"/>
      <c r="M39" s="41"/>
      <c r="N39" s="52" t="s">
        <v>14</v>
      </c>
      <c r="O39" s="40"/>
      <c r="P39" s="40"/>
      <c r="Q39" s="40"/>
      <c r="R39" s="40"/>
      <c r="S39" s="40"/>
      <c r="T39" s="40"/>
      <c r="U39" s="41"/>
      <c r="V39" s="42" t="s">
        <v>15</v>
      </c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3"/>
      <c r="AH39" s="63"/>
    </row>
    <row r="40" spans="1:34" s="117" customFormat="1" ht="15" customHeight="1">
      <c r="A40" s="225"/>
      <c r="B40" s="115"/>
      <c r="C40" s="300"/>
      <c r="D40" s="252"/>
      <c r="E40" s="253"/>
      <c r="F40" s="253"/>
      <c r="G40" s="253"/>
      <c r="H40" s="270"/>
      <c r="I40" s="271"/>
      <c r="J40" s="253"/>
      <c r="K40" s="253"/>
      <c r="L40" s="253"/>
      <c r="M40" s="270"/>
      <c r="N40" s="271"/>
      <c r="O40" s="253"/>
      <c r="P40" s="253"/>
      <c r="Q40" s="253"/>
      <c r="R40" s="253"/>
      <c r="S40" s="253"/>
      <c r="T40" s="253"/>
      <c r="U40" s="270"/>
      <c r="V40" s="272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4"/>
      <c r="AH40" s="63"/>
    </row>
    <row r="41" spans="1:34" s="117" customFormat="1" ht="3" customHeight="1">
      <c r="A41" s="225"/>
      <c r="B41" s="11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</row>
    <row r="42" spans="1:34" s="117" customFormat="1" ht="12" customHeight="1">
      <c r="A42" s="225"/>
      <c r="B42" s="115"/>
      <c r="C42" s="298" t="s">
        <v>17</v>
      </c>
      <c r="D42" s="31" t="s">
        <v>119</v>
      </c>
      <c r="E42" s="17"/>
      <c r="F42" s="17"/>
      <c r="G42" s="17"/>
      <c r="H42" s="17"/>
      <c r="I42" s="17"/>
      <c r="J42" s="17"/>
      <c r="K42" s="17"/>
      <c r="L42" s="91" t="s">
        <v>120</v>
      </c>
      <c r="M42" s="17"/>
      <c r="N42" s="17"/>
      <c r="O42" s="17"/>
      <c r="P42" s="17"/>
      <c r="Q42" s="32"/>
      <c r="R42" s="17"/>
      <c r="S42" s="17"/>
      <c r="T42" s="17"/>
      <c r="U42" s="18"/>
      <c r="V42" s="91" t="s">
        <v>2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9"/>
      <c r="AH42" s="63"/>
    </row>
    <row r="43" spans="1:34" s="117" customFormat="1" ht="15" customHeight="1">
      <c r="A43" s="225"/>
      <c r="B43" s="115"/>
      <c r="C43" s="299"/>
      <c r="D43" s="233"/>
      <c r="E43" s="234"/>
      <c r="F43" s="234"/>
      <c r="G43" s="234"/>
      <c r="H43" s="234"/>
      <c r="I43" s="234"/>
      <c r="J43" s="234"/>
      <c r="K43" s="234"/>
      <c r="L43" s="238"/>
      <c r="M43" s="234"/>
      <c r="N43" s="234"/>
      <c r="O43" s="234"/>
      <c r="P43" s="234"/>
      <c r="Q43" s="234"/>
      <c r="R43" s="234"/>
      <c r="S43" s="234"/>
      <c r="T43" s="234"/>
      <c r="U43" s="269"/>
      <c r="V43" s="238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5"/>
      <c r="AH43" s="63"/>
    </row>
    <row r="44" spans="1:34" s="117" customFormat="1" ht="12" customHeight="1">
      <c r="A44" s="225"/>
      <c r="B44" s="115"/>
      <c r="C44" s="299"/>
      <c r="D44" s="20" t="s">
        <v>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1"/>
      <c r="Q44" s="23" t="s">
        <v>6</v>
      </c>
      <c r="R44" s="23"/>
      <c r="S44" s="23"/>
      <c r="T44" s="23"/>
      <c r="U44" s="24"/>
      <c r="V44" s="25" t="s">
        <v>7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  <c r="AH44" s="63"/>
    </row>
    <row r="45" spans="1:34" s="117" customFormat="1" ht="15" customHeight="1">
      <c r="A45" s="225"/>
      <c r="B45" s="115"/>
      <c r="C45" s="299"/>
      <c r="D45" s="233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69"/>
      <c r="Q45" s="264"/>
      <c r="R45" s="264"/>
      <c r="S45" s="264"/>
      <c r="T45" s="264"/>
      <c r="U45" s="265"/>
      <c r="V45" s="238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5"/>
      <c r="AH45" s="63"/>
    </row>
    <row r="46" spans="1:34" s="117" customFormat="1" ht="15" customHeight="1">
      <c r="A46" s="225"/>
      <c r="B46" s="115"/>
      <c r="C46" s="299"/>
      <c r="D46" s="49" t="s">
        <v>8</v>
      </c>
      <c r="E46" s="50"/>
      <c r="F46" s="50"/>
      <c r="G46" s="50"/>
      <c r="H46" s="50"/>
      <c r="I46" s="45"/>
      <c r="J46" s="44" t="s">
        <v>9</v>
      </c>
      <c r="K46" s="50"/>
      <c r="L46" s="50"/>
      <c r="M46" s="50"/>
      <c r="N46" s="50"/>
      <c r="O46" s="50"/>
      <c r="P46" s="45"/>
      <c r="Q46" s="44" t="s">
        <v>18</v>
      </c>
      <c r="R46" s="50"/>
      <c r="S46" s="50"/>
      <c r="T46" s="50"/>
      <c r="U46" s="50"/>
      <c r="V46" s="50"/>
      <c r="W46" s="50"/>
      <c r="X46" s="50"/>
      <c r="Y46" s="46" t="s">
        <v>10</v>
      </c>
      <c r="Z46" s="44"/>
      <c r="AA46" s="50"/>
      <c r="AB46" s="50"/>
      <c r="AC46" s="45"/>
      <c r="AD46" s="347" t="s">
        <v>310</v>
      </c>
      <c r="AE46" s="348"/>
      <c r="AF46" s="348"/>
      <c r="AG46" s="349"/>
      <c r="AH46" s="63"/>
    </row>
    <row r="47" spans="1:34" s="117" customFormat="1" ht="15" customHeight="1">
      <c r="A47" s="225"/>
      <c r="B47" s="115"/>
      <c r="C47" s="299"/>
      <c r="D47" s="233"/>
      <c r="E47" s="234"/>
      <c r="F47" s="234"/>
      <c r="G47" s="234"/>
      <c r="H47" s="234"/>
      <c r="I47" s="269"/>
      <c r="J47" s="238"/>
      <c r="K47" s="234"/>
      <c r="L47" s="234"/>
      <c r="M47" s="234"/>
      <c r="N47" s="234"/>
      <c r="O47" s="234"/>
      <c r="P47" s="269"/>
      <c r="Q47" s="238"/>
      <c r="R47" s="234"/>
      <c r="S47" s="234"/>
      <c r="T47" s="234"/>
      <c r="U47" s="234"/>
      <c r="V47" s="234"/>
      <c r="W47" s="234"/>
      <c r="X47" s="234"/>
      <c r="Y47" s="335"/>
      <c r="Z47" s="336"/>
      <c r="AA47" s="336"/>
      <c r="AB47" s="336"/>
      <c r="AC47" s="337"/>
      <c r="AD47" s="297"/>
      <c r="AE47" s="264"/>
      <c r="AF47" s="264"/>
      <c r="AG47" s="275"/>
      <c r="AH47" s="63"/>
    </row>
    <row r="48" spans="1:34" s="117" customFormat="1" ht="15" customHeight="1">
      <c r="A48" s="225"/>
      <c r="B48" s="115"/>
      <c r="C48" s="299"/>
      <c r="D48" s="39" t="s">
        <v>285</v>
      </c>
      <c r="E48" s="40"/>
      <c r="F48" s="40"/>
      <c r="G48" s="40"/>
      <c r="H48" s="41"/>
      <c r="I48" s="52" t="s">
        <v>286</v>
      </c>
      <c r="J48" s="40"/>
      <c r="K48" s="40"/>
      <c r="L48" s="40"/>
      <c r="M48" s="41"/>
      <c r="N48" s="52" t="s">
        <v>14</v>
      </c>
      <c r="O48" s="40"/>
      <c r="P48" s="40"/>
      <c r="Q48" s="40"/>
      <c r="R48" s="40"/>
      <c r="S48" s="40"/>
      <c r="T48" s="40"/>
      <c r="U48" s="41"/>
      <c r="V48" s="42" t="s">
        <v>15</v>
      </c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3"/>
      <c r="AH48" s="63"/>
    </row>
    <row r="49" spans="1:34" s="117" customFormat="1" ht="15" customHeight="1">
      <c r="A49" s="225"/>
      <c r="B49" s="115"/>
      <c r="C49" s="300"/>
      <c r="D49" s="252"/>
      <c r="E49" s="253"/>
      <c r="F49" s="253"/>
      <c r="G49" s="253"/>
      <c r="H49" s="270"/>
      <c r="I49" s="271"/>
      <c r="J49" s="253"/>
      <c r="K49" s="253"/>
      <c r="L49" s="253"/>
      <c r="M49" s="270"/>
      <c r="N49" s="271"/>
      <c r="O49" s="253"/>
      <c r="P49" s="253"/>
      <c r="Q49" s="253"/>
      <c r="R49" s="253"/>
      <c r="S49" s="253"/>
      <c r="T49" s="253"/>
      <c r="U49" s="270"/>
      <c r="V49" s="272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4"/>
      <c r="AH49" s="63"/>
    </row>
    <row r="50" spans="1:34" s="117" customFormat="1" ht="3" customHeight="1">
      <c r="A50" s="225"/>
      <c r="B50" s="11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63"/>
    </row>
    <row r="51" spans="1:34" s="117" customFormat="1" ht="12" customHeight="1">
      <c r="A51" s="225"/>
      <c r="B51" s="115"/>
      <c r="C51" s="298" t="s">
        <v>19</v>
      </c>
      <c r="D51" s="31" t="s">
        <v>119</v>
      </c>
      <c r="E51" s="17"/>
      <c r="F51" s="17"/>
      <c r="G51" s="17"/>
      <c r="H51" s="17"/>
      <c r="I51" s="17"/>
      <c r="J51" s="17"/>
      <c r="K51" s="17"/>
      <c r="L51" s="91" t="s">
        <v>120</v>
      </c>
      <c r="M51" s="17"/>
      <c r="N51" s="17"/>
      <c r="O51" s="17"/>
      <c r="P51" s="17"/>
      <c r="Q51" s="32"/>
      <c r="R51" s="17"/>
      <c r="S51" s="17"/>
      <c r="T51" s="17"/>
      <c r="U51" s="18"/>
      <c r="V51" s="91" t="s">
        <v>2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9"/>
      <c r="AH51" s="63"/>
    </row>
    <row r="52" spans="1:34" s="117" customFormat="1" ht="15" customHeight="1">
      <c r="A52" s="225"/>
      <c r="B52" s="115"/>
      <c r="C52" s="299"/>
      <c r="D52" s="233"/>
      <c r="E52" s="234"/>
      <c r="F52" s="234"/>
      <c r="G52" s="234"/>
      <c r="H52" s="234"/>
      <c r="I52" s="234"/>
      <c r="J52" s="234"/>
      <c r="K52" s="269"/>
      <c r="L52" s="238"/>
      <c r="M52" s="234"/>
      <c r="N52" s="234"/>
      <c r="O52" s="234"/>
      <c r="P52" s="234"/>
      <c r="Q52" s="234"/>
      <c r="R52" s="234"/>
      <c r="S52" s="234"/>
      <c r="T52" s="234"/>
      <c r="U52" s="269"/>
      <c r="V52" s="238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5"/>
      <c r="AH52" s="63"/>
    </row>
    <row r="53" spans="1:34" s="117" customFormat="1" ht="12" customHeight="1">
      <c r="A53" s="225"/>
      <c r="B53" s="115"/>
      <c r="C53" s="299"/>
      <c r="D53" s="20" t="s">
        <v>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1"/>
      <c r="Q53" s="23" t="s">
        <v>6</v>
      </c>
      <c r="R53" s="23"/>
      <c r="S53" s="23"/>
      <c r="T53" s="23"/>
      <c r="U53" s="24"/>
      <c r="V53" s="25" t="s">
        <v>7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63"/>
    </row>
    <row r="54" spans="1:34" s="117" customFormat="1" ht="15" customHeight="1">
      <c r="A54" s="227"/>
      <c r="B54" s="115"/>
      <c r="C54" s="299"/>
      <c r="D54" s="233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69"/>
      <c r="Q54" s="264"/>
      <c r="R54" s="264"/>
      <c r="S54" s="264"/>
      <c r="T54" s="264"/>
      <c r="U54" s="265"/>
      <c r="V54" s="238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5"/>
      <c r="AH54" s="63"/>
    </row>
    <row r="55" spans="1:34" s="117" customFormat="1" ht="15" customHeight="1">
      <c r="A55" s="225"/>
      <c r="B55" s="115"/>
      <c r="C55" s="299"/>
      <c r="D55" s="49" t="s">
        <v>8</v>
      </c>
      <c r="E55" s="50"/>
      <c r="F55" s="50"/>
      <c r="G55" s="50"/>
      <c r="H55" s="50"/>
      <c r="I55" s="45"/>
      <c r="J55" s="44" t="s">
        <v>9</v>
      </c>
      <c r="K55" s="50"/>
      <c r="L55" s="50"/>
      <c r="M55" s="50"/>
      <c r="N55" s="50"/>
      <c r="O55" s="50"/>
      <c r="P55" s="45"/>
      <c r="Q55" s="44" t="s">
        <v>18</v>
      </c>
      <c r="R55" s="50"/>
      <c r="S55" s="50"/>
      <c r="T55" s="50"/>
      <c r="U55" s="50"/>
      <c r="V55" s="50"/>
      <c r="W55" s="50"/>
      <c r="X55" s="50"/>
      <c r="Y55" s="46" t="s">
        <v>10</v>
      </c>
      <c r="Z55" s="44"/>
      <c r="AA55" s="50"/>
      <c r="AB55" s="50"/>
      <c r="AC55" s="45"/>
      <c r="AD55" s="347" t="s">
        <v>310</v>
      </c>
      <c r="AE55" s="348"/>
      <c r="AF55" s="348"/>
      <c r="AG55" s="349"/>
      <c r="AH55" s="63"/>
    </row>
    <row r="56" spans="1:34" s="117" customFormat="1" ht="15" customHeight="1">
      <c r="A56" s="228"/>
      <c r="B56" s="115"/>
      <c r="C56" s="299"/>
      <c r="D56" s="233"/>
      <c r="E56" s="234"/>
      <c r="F56" s="234"/>
      <c r="G56" s="234"/>
      <c r="H56" s="234"/>
      <c r="I56" s="269"/>
      <c r="J56" s="238"/>
      <c r="K56" s="234"/>
      <c r="L56" s="234"/>
      <c r="M56" s="234"/>
      <c r="N56" s="234"/>
      <c r="O56" s="234"/>
      <c r="P56" s="269"/>
      <c r="Q56" s="238"/>
      <c r="R56" s="234"/>
      <c r="S56" s="234"/>
      <c r="T56" s="234"/>
      <c r="U56" s="234"/>
      <c r="V56" s="234"/>
      <c r="W56" s="234"/>
      <c r="X56" s="234"/>
      <c r="Y56" s="335"/>
      <c r="Z56" s="336"/>
      <c r="AA56" s="336"/>
      <c r="AB56" s="336"/>
      <c r="AC56" s="337"/>
      <c r="AD56" s="297"/>
      <c r="AE56" s="264"/>
      <c r="AF56" s="264"/>
      <c r="AG56" s="275"/>
      <c r="AH56" s="63"/>
    </row>
    <row r="57" spans="1:34" s="117" customFormat="1" ht="15" customHeight="1">
      <c r="A57" s="225"/>
      <c r="B57" s="115"/>
      <c r="C57" s="299"/>
      <c r="D57" s="39" t="s">
        <v>285</v>
      </c>
      <c r="E57" s="40"/>
      <c r="F57" s="40"/>
      <c r="G57" s="40"/>
      <c r="H57" s="41"/>
      <c r="I57" s="52" t="s">
        <v>286</v>
      </c>
      <c r="J57" s="40"/>
      <c r="K57" s="40"/>
      <c r="L57" s="40"/>
      <c r="M57" s="41"/>
      <c r="N57" s="52" t="s">
        <v>14</v>
      </c>
      <c r="O57" s="40"/>
      <c r="P57" s="40"/>
      <c r="Q57" s="40"/>
      <c r="R57" s="40"/>
      <c r="S57" s="40"/>
      <c r="T57" s="40"/>
      <c r="U57" s="41"/>
      <c r="V57" s="42" t="s">
        <v>15</v>
      </c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3"/>
      <c r="AH57" s="63"/>
    </row>
    <row r="58" spans="1:34" s="117" customFormat="1" ht="15" customHeight="1">
      <c r="A58" s="225"/>
      <c r="B58" s="115"/>
      <c r="C58" s="300"/>
      <c r="D58" s="252"/>
      <c r="E58" s="253"/>
      <c r="F58" s="253"/>
      <c r="G58" s="253"/>
      <c r="H58" s="270"/>
      <c r="I58" s="271"/>
      <c r="J58" s="253"/>
      <c r="K58" s="253"/>
      <c r="L58" s="253"/>
      <c r="M58" s="270"/>
      <c r="N58" s="271"/>
      <c r="O58" s="253"/>
      <c r="P58" s="253"/>
      <c r="Q58" s="253"/>
      <c r="R58" s="253"/>
      <c r="S58" s="253"/>
      <c r="T58" s="253"/>
      <c r="U58" s="270"/>
      <c r="V58" s="272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4"/>
      <c r="AH58" s="63"/>
    </row>
    <row r="59" spans="1:34" s="117" customFormat="1" ht="3.95" customHeight="1">
      <c r="A59" s="225"/>
      <c r="B59" s="1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63"/>
    </row>
    <row r="60" spans="1:34" s="117" customFormat="1" ht="30" customHeight="1">
      <c r="A60" s="225"/>
      <c r="B60" s="115"/>
      <c r="C60" s="283" t="s">
        <v>20</v>
      </c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5"/>
      <c r="AH60" s="63"/>
    </row>
    <row r="61" spans="1:34" s="117" customFormat="1" ht="3.95" customHeight="1">
      <c r="A61" s="225"/>
      <c r="B61" s="1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63"/>
    </row>
    <row r="62" spans="1:34" s="117" customFormat="1" ht="15" customHeight="1">
      <c r="A62" s="225"/>
      <c r="B62" s="115"/>
      <c r="C62" s="414" t="s">
        <v>21</v>
      </c>
      <c r="D62" s="351"/>
      <c r="E62" s="351"/>
      <c r="F62" s="351"/>
      <c r="G62" s="351"/>
      <c r="H62" s="351"/>
      <c r="I62" s="351"/>
      <c r="J62" s="350" t="s">
        <v>22</v>
      </c>
      <c r="K62" s="351"/>
      <c r="L62" s="351"/>
      <c r="M62" s="351"/>
      <c r="N62" s="351"/>
      <c r="O62" s="351"/>
      <c r="P62" s="352"/>
      <c r="Q62" s="350" t="s">
        <v>24</v>
      </c>
      <c r="R62" s="351"/>
      <c r="S62" s="351"/>
      <c r="T62" s="351"/>
      <c r="U62" s="351"/>
      <c r="V62" s="351"/>
      <c r="W62" s="352"/>
      <c r="X62" s="353" t="s">
        <v>263</v>
      </c>
      <c r="Y62" s="354"/>
      <c r="Z62" s="354"/>
      <c r="AA62" s="355"/>
      <c r="AB62" s="350" t="s">
        <v>255</v>
      </c>
      <c r="AC62" s="351"/>
      <c r="AD62" s="351"/>
      <c r="AE62" s="351"/>
      <c r="AF62" s="351"/>
      <c r="AG62" s="356"/>
      <c r="AH62" s="63"/>
    </row>
    <row r="63" spans="1:34" s="117" customFormat="1" ht="20.100000000000001" customHeight="1">
      <c r="A63" s="225"/>
      <c r="B63" s="115"/>
      <c r="C63" s="415"/>
      <c r="D63" s="264"/>
      <c r="E63" s="264"/>
      <c r="F63" s="264"/>
      <c r="G63" s="264"/>
      <c r="H63" s="264"/>
      <c r="I63" s="264"/>
      <c r="J63" s="416"/>
      <c r="K63" s="417"/>
      <c r="L63" s="417"/>
      <c r="M63" s="417"/>
      <c r="N63" s="417"/>
      <c r="O63" s="417"/>
      <c r="P63" s="418"/>
      <c r="Q63" s="419"/>
      <c r="R63" s="420"/>
      <c r="S63" s="420"/>
      <c r="T63" s="420"/>
      <c r="U63" s="420"/>
      <c r="V63" s="420"/>
      <c r="W63" s="421"/>
      <c r="X63" s="178"/>
      <c r="Y63" s="179"/>
      <c r="Z63" s="179"/>
      <c r="AA63" s="180"/>
      <c r="AB63" s="422" t="str">
        <f>IF(Turbo=2,"",IF(VALUE(Q63)=0,"",ROUND(VALUE(Q63)*1.7,2)))</f>
        <v/>
      </c>
      <c r="AC63" s="423"/>
      <c r="AD63" s="423"/>
      <c r="AE63" s="423"/>
      <c r="AF63" s="423"/>
      <c r="AG63" s="424"/>
      <c r="AH63" s="63"/>
    </row>
    <row r="64" spans="1:34" s="117" customFormat="1" ht="15" customHeight="1">
      <c r="A64" s="225"/>
      <c r="B64" s="115"/>
      <c r="C64" s="338" t="s">
        <v>303</v>
      </c>
      <c r="D64" s="339"/>
      <c r="E64" s="339"/>
      <c r="F64" s="339"/>
      <c r="G64" s="339"/>
      <c r="H64" s="339"/>
      <c r="I64" s="340"/>
      <c r="J64" s="342" t="s">
        <v>304</v>
      </c>
      <c r="K64" s="339"/>
      <c r="L64" s="339"/>
      <c r="M64" s="339"/>
      <c r="N64" s="339"/>
      <c r="O64" s="339"/>
      <c r="P64" s="340"/>
      <c r="Q64" s="366" t="s">
        <v>23</v>
      </c>
      <c r="R64" s="237"/>
      <c r="S64" s="237"/>
      <c r="T64" s="237"/>
      <c r="U64" s="237"/>
      <c r="V64" s="237"/>
      <c r="W64" s="367"/>
      <c r="X64" s="363" t="s">
        <v>306</v>
      </c>
      <c r="Y64" s="364"/>
      <c r="Z64" s="364"/>
      <c r="AA64" s="365"/>
      <c r="AB64" s="357" t="s">
        <v>305</v>
      </c>
      <c r="AC64" s="358"/>
      <c r="AD64" s="358"/>
      <c r="AE64" s="358"/>
      <c r="AF64" s="358"/>
      <c r="AG64" s="359"/>
      <c r="AH64" s="63"/>
    </row>
    <row r="65" spans="1:35" s="117" customFormat="1" ht="20.100000000000001" customHeight="1">
      <c r="A65" s="225"/>
      <c r="B65" s="115"/>
      <c r="C65" s="346">
        <f>IF(Blanco=TRUE,"",' Datos de Organizadores '!C17)</f>
        <v>0</v>
      </c>
      <c r="D65" s="344"/>
      <c r="E65" s="344"/>
      <c r="F65" s="344"/>
      <c r="G65" s="344"/>
      <c r="H65" s="344"/>
      <c r="I65" s="345"/>
      <c r="J65" s="343" t="str">
        <f>VLOOKUP(' Datos de Organizadores '!C16,Tabla_Agrupaciones,4)</f>
        <v>Categoría 1</v>
      </c>
      <c r="K65" s="344"/>
      <c r="L65" s="344"/>
      <c r="M65" s="344"/>
      <c r="N65" s="344"/>
      <c r="O65" s="344"/>
      <c r="P65" s="345"/>
      <c r="Q65" s="384"/>
      <c r="R65" s="264"/>
      <c r="S65" s="264"/>
      <c r="T65" s="264"/>
      <c r="U65" s="264"/>
      <c r="V65" s="264"/>
      <c r="W65" s="265"/>
      <c r="X65" s="178"/>
      <c r="Y65" s="179"/>
      <c r="Z65" s="179"/>
      <c r="AA65" s="180"/>
      <c r="AB65" s="360"/>
      <c r="AC65" s="361"/>
      <c r="AD65" s="361"/>
      <c r="AE65" s="361"/>
      <c r="AF65" s="361"/>
      <c r="AG65" s="362"/>
      <c r="AH65" s="63"/>
    </row>
    <row r="66" spans="1:35" s="117" customFormat="1" ht="23.25" customHeight="1">
      <c r="A66" s="229"/>
      <c r="B66" s="223"/>
      <c r="C66" s="280" t="s">
        <v>311</v>
      </c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2"/>
      <c r="AH66" s="63"/>
    </row>
    <row r="67" spans="1:35" s="117" customFormat="1" ht="3.95" customHeight="1">
      <c r="A67" s="225"/>
      <c r="B67" s="1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63"/>
    </row>
    <row r="68" spans="1:35" s="117" customFormat="1" ht="18" customHeight="1">
      <c r="A68" s="225"/>
      <c r="B68" s="115"/>
      <c r="C68" s="283" t="s">
        <v>316</v>
      </c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5"/>
      <c r="AH68" s="63"/>
    </row>
    <row r="69" spans="1:35" s="117" customFormat="1" ht="3.95" customHeight="1">
      <c r="A69" s="225"/>
      <c r="B69" s="1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63"/>
    </row>
    <row r="70" spans="1:35" s="117" customFormat="1" ht="18" customHeight="1">
      <c r="A70" s="225"/>
      <c r="B70" s="115"/>
      <c r="C70" s="341" t="s">
        <v>309</v>
      </c>
      <c r="D70" s="290"/>
      <c r="E70" s="290"/>
      <c r="F70" s="290"/>
      <c r="G70" s="290"/>
      <c r="H70" s="290"/>
      <c r="I70" s="290"/>
      <c r="J70" s="341" t="s">
        <v>308</v>
      </c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1"/>
      <c r="AH70" s="63"/>
    </row>
    <row r="71" spans="1:35" s="117" customFormat="1" ht="3" customHeight="1">
      <c r="A71" s="225"/>
      <c r="B71" s="115"/>
      <c r="C71" s="108"/>
      <c r="D71" s="107"/>
      <c r="E71" s="107"/>
      <c r="F71" s="107"/>
      <c r="G71" s="107"/>
      <c r="H71" s="107"/>
      <c r="I71" s="107"/>
      <c r="J71" s="108"/>
      <c r="K71" s="107"/>
      <c r="L71" s="107"/>
      <c r="M71" s="107"/>
      <c r="N71" s="107"/>
      <c r="O71" s="107"/>
      <c r="P71" s="107"/>
      <c r="Q71" s="175"/>
      <c r="R71" s="175"/>
      <c r="S71" s="175"/>
      <c r="T71" s="181"/>
      <c r="U71" s="201"/>
      <c r="V71" s="201"/>
      <c r="W71" s="201"/>
      <c r="X71" s="201"/>
      <c r="Y71" s="201"/>
      <c r="Z71" s="201"/>
      <c r="AA71" s="182"/>
      <c r="AB71" s="182"/>
      <c r="AC71" s="182"/>
      <c r="AD71" s="182"/>
      <c r="AE71" s="182"/>
      <c r="AF71" s="182"/>
      <c r="AG71" s="183"/>
      <c r="AH71" s="63"/>
    </row>
    <row r="72" spans="1:35" s="117" customFormat="1" ht="9.75" customHeight="1">
      <c r="A72" s="225"/>
      <c r="B72" s="115"/>
      <c r="C72" s="14"/>
      <c r="D72" s="372" t="s">
        <v>379</v>
      </c>
      <c r="E72" s="372"/>
      <c r="F72" s="372"/>
      <c r="G72" s="372"/>
      <c r="H72" s="372"/>
      <c r="I72" s="372"/>
      <c r="J72" s="203"/>
      <c r="K72" s="35" t="s">
        <v>368</v>
      </c>
      <c r="L72" s="35"/>
      <c r="M72" s="35"/>
      <c r="N72" s="35"/>
      <c r="O72" s="35"/>
      <c r="P72" s="35"/>
      <c r="Q72" s="175"/>
      <c r="R72" s="200"/>
      <c r="S72" s="175"/>
      <c r="T72" s="200"/>
      <c r="U72" s="200"/>
      <c r="V72" s="200"/>
      <c r="W72" s="35" t="s">
        <v>375</v>
      </c>
      <c r="X72" s="35"/>
      <c r="Y72" s="35"/>
      <c r="Z72" s="35"/>
      <c r="AA72" s="35"/>
      <c r="AB72" s="35"/>
      <c r="AC72" s="35"/>
      <c r="AD72" s="35"/>
      <c r="AE72" s="35"/>
      <c r="AF72" s="35"/>
      <c r="AG72" s="168"/>
      <c r="AH72" s="63"/>
      <c r="AI72" s="199"/>
    </row>
    <row r="73" spans="1:35" s="117" customFormat="1" ht="3" customHeight="1">
      <c r="A73" s="225"/>
      <c r="B73" s="115"/>
      <c r="C73" s="14"/>
      <c r="D73" s="198"/>
      <c r="E73" s="198"/>
      <c r="F73" s="198"/>
      <c r="G73" s="198"/>
      <c r="H73" s="198"/>
      <c r="I73" s="198"/>
      <c r="J73" s="204"/>
      <c r="K73" s="198"/>
      <c r="L73" s="198"/>
      <c r="M73" s="198"/>
      <c r="N73" s="198"/>
      <c r="O73" s="198"/>
      <c r="P73" s="198"/>
      <c r="Q73" s="175"/>
      <c r="R73" s="175"/>
      <c r="S73" s="175"/>
      <c r="T73" s="175"/>
      <c r="U73" s="175"/>
      <c r="V73" s="175"/>
      <c r="W73" s="35"/>
      <c r="X73" s="197"/>
      <c r="Y73" s="197"/>
      <c r="Z73" s="197"/>
      <c r="AA73" s="167"/>
      <c r="AB73" s="167"/>
      <c r="AC73" s="167"/>
      <c r="AD73" s="167"/>
      <c r="AE73" s="167"/>
      <c r="AF73" s="167"/>
      <c r="AG73" s="168"/>
      <c r="AH73" s="63"/>
    </row>
    <row r="74" spans="1:35" s="117" customFormat="1" ht="9.75" customHeight="1">
      <c r="A74" s="225"/>
      <c r="B74" s="115"/>
      <c r="C74" s="14"/>
      <c r="D74" s="372" t="s">
        <v>271</v>
      </c>
      <c r="E74" s="372"/>
      <c r="F74" s="372"/>
      <c r="G74" s="372"/>
      <c r="H74" s="372"/>
      <c r="I74" s="372"/>
      <c r="J74" s="205"/>
      <c r="K74" s="35" t="s">
        <v>369</v>
      </c>
      <c r="L74" s="35"/>
      <c r="M74" s="35"/>
      <c r="N74" s="35"/>
      <c r="O74" s="35"/>
      <c r="P74" s="35"/>
      <c r="Q74" s="175"/>
      <c r="R74" s="200"/>
      <c r="S74" s="175"/>
      <c r="T74" s="200"/>
      <c r="U74" s="200"/>
      <c r="V74" s="200"/>
      <c r="W74" s="35" t="s">
        <v>374</v>
      </c>
      <c r="X74" s="35"/>
      <c r="Y74" s="35"/>
      <c r="Z74" s="35"/>
      <c r="AA74" s="35"/>
      <c r="AB74" s="35"/>
      <c r="AC74" s="35"/>
      <c r="AD74" s="35"/>
      <c r="AE74" s="35"/>
      <c r="AF74" s="35"/>
      <c r="AG74" s="168"/>
      <c r="AH74" s="63"/>
    </row>
    <row r="75" spans="1:35" s="117" customFormat="1" ht="3" customHeight="1">
      <c r="A75" s="225"/>
      <c r="B75" s="115"/>
      <c r="C75" s="14"/>
      <c r="D75" s="198"/>
      <c r="E75" s="198"/>
      <c r="F75" s="198"/>
      <c r="G75" s="198"/>
      <c r="H75" s="198"/>
      <c r="I75" s="198"/>
      <c r="J75" s="204"/>
      <c r="K75" s="198"/>
      <c r="L75" s="198"/>
      <c r="M75" s="198"/>
      <c r="N75" s="198"/>
      <c r="O75" s="198"/>
      <c r="P75" s="198"/>
      <c r="Q75" s="175"/>
      <c r="R75" s="175"/>
      <c r="S75" s="175"/>
      <c r="T75" s="175"/>
      <c r="U75" s="175"/>
      <c r="V75" s="175"/>
      <c r="W75" s="35"/>
      <c r="X75" s="197"/>
      <c r="Y75" s="197"/>
      <c r="Z75" s="197"/>
      <c r="AA75" s="167"/>
      <c r="AB75" s="167"/>
      <c r="AC75" s="167"/>
      <c r="AD75" s="167"/>
      <c r="AE75" s="167"/>
      <c r="AF75" s="167"/>
      <c r="AG75" s="168"/>
      <c r="AH75" s="63"/>
    </row>
    <row r="76" spans="1:35" s="117" customFormat="1" ht="9.75" customHeight="1">
      <c r="A76" s="225"/>
      <c r="B76" s="115"/>
      <c r="C76" s="165"/>
      <c r="D76" s="372" t="s">
        <v>366</v>
      </c>
      <c r="E76" s="372"/>
      <c r="F76" s="372"/>
      <c r="G76" s="372"/>
      <c r="H76" s="372"/>
      <c r="I76" s="372"/>
      <c r="J76" s="205"/>
      <c r="K76" s="35" t="s">
        <v>370</v>
      </c>
      <c r="L76" s="35"/>
      <c r="M76" s="35"/>
      <c r="N76" s="35"/>
      <c r="O76" s="35"/>
      <c r="P76" s="35"/>
      <c r="Q76" s="175"/>
      <c r="R76" s="200"/>
      <c r="S76" s="175"/>
      <c r="T76" s="200"/>
      <c r="U76" s="200"/>
      <c r="V76" s="200"/>
      <c r="W76" s="35" t="s">
        <v>376</v>
      </c>
      <c r="X76" s="35"/>
      <c r="Y76" s="35"/>
      <c r="Z76" s="35"/>
      <c r="AA76" s="35"/>
      <c r="AB76" s="35"/>
      <c r="AC76" s="35"/>
      <c r="AD76" s="35"/>
      <c r="AE76" s="35"/>
      <c r="AF76" s="35"/>
      <c r="AG76" s="168"/>
      <c r="AH76" s="63"/>
    </row>
    <row r="77" spans="1:35" s="117" customFormat="1" ht="3" customHeight="1">
      <c r="A77" s="225"/>
      <c r="B77" s="115"/>
      <c r="C77" s="14"/>
      <c r="D77" s="198"/>
      <c r="E77" s="198"/>
      <c r="F77" s="198"/>
      <c r="G77" s="198"/>
      <c r="H77" s="198"/>
      <c r="I77" s="198"/>
      <c r="J77" s="204"/>
      <c r="K77" s="198"/>
      <c r="L77" s="198"/>
      <c r="M77" s="198"/>
      <c r="N77" s="198"/>
      <c r="O77" s="198"/>
      <c r="P77" s="198"/>
      <c r="Q77" s="175"/>
      <c r="R77" s="175"/>
      <c r="S77" s="175"/>
      <c r="T77" s="175"/>
      <c r="U77" s="175"/>
      <c r="V77" s="175"/>
      <c r="W77" s="35"/>
      <c r="X77" s="197"/>
      <c r="Y77" s="197"/>
      <c r="Z77" s="197"/>
      <c r="AA77" s="167"/>
      <c r="AB77" s="167"/>
      <c r="AC77" s="167"/>
      <c r="AD77" s="167"/>
      <c r="AE77" s="167"/>
      <c r="AF77" s="167"/>
      <c r="AG77" s="168"/>
      <c r="AH77" s="63"/>
    </row>
    <row r="78" spans="1:35" s="117" customFormat="1" ht="9.75" customHeight="1">
      <c r="A78" s="225"/>
      <c r="B78" s="115"/>
      <c r="C78" s="165"/>
      <c r="D78" s="292" t="s">
        <v>367</v>
      </c>
      <c r="E78" s="292"/>
      <c r="F78" s="292"/>
      <c r="G78" s="292"/>
      <c r="H78" s="292"/>
      <c r="I78" s="292"/>
      <c r="J78" s="205"/>
      <c r="K78" s="35" t="s">
        <v>380</v>
      </c>
      <c r="L78" s="35"/>
      <c r="M78" s="35"/>
      <c r="N78" s="35"/>
      <c r="O78" s="35"/>
      <c r="P78" s="35"/>
      <c r="Q78" s="40"/>
      <c r="R78" s="200"/>
      <c r="S78" s="40"/>
      <c r="T78" s="200"/>
      <c r="U78" s="200"/>
      <c r="V78" s="200"/>
      <c r="W78" s="35" t="s">
        <v>377</v>
      </c>
      <c r="X78" s="35"/>
      <c r="Y78" s="35"/>
      <c r="Z78" s="35"/>
      <c r="AA78" s="35"/>
      <c r="AB78" s="35"/>
      <c r="AC78" s="35"/>
      <c r="AD78" s="35"/>
      <c r="AE78" s="35"/>
      <c r="AF78" s="35"/>
      <c r="AG78" s="130"/>
      <c r="AH78" s="63"/>
    </row>
    <row r="79" spans="1:35" s="117" customFormat="1" ht="3" customHeight="1">
      <c r="A79" s="225"/>
      <c r="B79" s="115"/>
      <c r="C79" s="165"/>
      <c r="D79" s="198"/>
      <c r="E79" s="198"/>
      <c r="F79" s="198"/>
      <c r="G79" s="198"/>
      <c r="H79" s="198"/>
      <c r="I79" s="198"/>
      <c r="J79" s="206"/>
      <c r="K79" s="198"/>
      <c r="L79" s="198"/>
      <c r="M79" s="198"/>
      <c r="N79" s="198"/>
      <c r="O79" s="198"/>
      <c r="P79" s="198"/>
      <c r="Q79" s="40"/>
      <c r="R79" s="40"/>
      <c r="S79" s="40"/>
      <c r="T79" s="40"/>
      <c r="U79" s="40"/>
      <c r="V79" s="40"/>
      <c r="W79" s="176"/>
      <c r="X79" s="176"/>
      <c r="Y79" s="176"/>
      <c r="Z79" s="176"/>
      <c r="AA79" s="163"/>
      <c r="AB79" s="163"/>
      <c r="AC79" s="163"/>
      <c r="AD79" s="163"/>
      <c r="AE79" s="163"/>
      <c r="AF79" s="163"/>
      <c r="AG79" s="164"/>
      <c r="AH79" s="63"/>
    </row>
    <row r="80" spans="1:35" s="117" customFormat="1" ht="9.75" customHeight="1">
      <c r="A80" s="225"/>
      <c r="B80" s="115"/>
      <c r="C80" s="165"/>
      <c r="D80" s="292"/>
      <c r="E80" s="292"/>
      <c r="F80" s="292"/>
      <c r="G80" s="292"/>
      <c r="H80" s="292"/>
      <c r="I80" s="292"/>
      <c r="J80" s="205"/>
      <c r="K80" s="35" t="s">
        <v>371</v>
      </c>
      <c r="L80" s="107"/>
      <c r="M80" s="107"/>
      <c r="N80" s="107"/>
      <c r="O80" s="107"/>
      <c r="P80" s="107"/>
      <c r="Q80" s="40"/>
      <c r="R80" s="200"/>
      <c r="S80" s="40"/>
      <c r="T80" s="200"/>
      <c r="U80" s="200"/>
      <c r="V80" s="200"/>
      <c r="W80" s="231" t="s">
        <v>382</v>
      </c>
      <c r="X80" s="35"/>
      <c r="Y80" s="35"/>
      <c r="Z80" s="35"/>
      <c r="AA80" s="35"/>
      <c r="AB80" s="35"/>
      <c r="AC80" s="35"/>
      <c r="AD80" s="35"/>
      <c r="AE80" s="35"/>
      <c r="AF80" s="35"/>
      <c r="AG80" s="130"/>
      <c r="AH80" s="63"/>
    </row>
    <row r="81" spans="1:35" s="117" customFormat="1" ht="3" customHeight="1">
      <c r="A81" s="225"/>
      <c r="B81" s="115"/>
      <c r="C81" s="165"/>
      <c r="D81" s="107"/>
      <c r="E81" s="107"/>
      <c r="F81" s="107"/>
      <c r="G81" s="107"/>
      <c r="H81" s="107"/>
      <c r="I81" s="107"/>
      <c r="J81" s="207"/>
      <c r="K81" s="107"/>
      <c r="L81" s="107"/>
      <c r="M81" s="107"/>
      <c r="N81" s="107"/>
      <c r="O81" s="107"/>
      <c r="P81" s="107"/>
      <c r="Q81" s="40"/>
      <c r="R81" s="200"/>
      <c r="S81" s="40"/>
      <c r="T81" s="200"/>
      <c r="U81" s="200"/>
      <c r="V81" s="200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130"/>
      <c r="AH81" s="63"/>
    </row>
    <row r="82" spans="1:35" s="117" customFormat="1" ht="9.75" customHeight="1">
      <c r="A82" s="225"/>
      <c r="B82" s="115"/>
      <c r="C82" s="165"/>
      <c r="D82" s="292"/>
      <c r="E82" s="292"/>
      <c r="F82" s="292"/>
      <c r="G82" s="292"/>
      <c r="H82" s="292"/>
      <c r="I82" s="292"/>
      <c r="J82" s="205"/>
      <c r="K82" s="35" t="s">
        <v>372</v>
      </c>
      <c r="L82" s="107"/>
      <c r="M82" s="107"/>
      <c r="N82" s="107"/>
      <c r="O82" s="107"/>
      <c r="P82" s="107"/>
      <c r="Q82" s="40"/>
      <c r="R82" s="200"/>
      <c r="S82" s="40"/>
      <c r="T82" s="200"/>
      <c r="U82" s="200"/>
      <c r="W82" s="35" t="s">
        <v>383</v>
      </c>
      <c r="AD82" s="40"/>
      <c r="AE82" s="200"/>
      <c r="AF82" s="40"/>
      <c r="AG82" s="209"/>
      <c r="AH82" s="200"/>
      <c r="AI82" s="200"/>
    </row>
    <row r="83" spans="1:35" s="117" customFormat="1" ht="15" customHeight="1">
      <c r="A83" s="225"/>
      <c r="B83" s="115"/>
      <c r="C83" s="33"/>
      <c r="D83" s="34"/>
      <c r="E83" s="34"/>
      <c r="F83" s="34"/>
      <c r="G83" s="34"/>
      <c r="H83" s="34"/>
      <c r="I83" s="34"/>
      <c r="J83" s="208"/>
      <c r="K83" s="132" t="s">
        <v>373</v>
      </c>
      <c r="L83" s="64"/>
      <c r="M83" s="202"/>
      <c r="N83" s="202"/>
      <c r="O83" s="202"/>
      <c r="P83" s="202"/>
      <c r="Q83" s="202"/>
      <c r="R83" s="34"/>
      <c r="S83" s="34"/>
      <c r="T83" s="34"/>
      <c r="U83" s="34"/>
      <c r="V83" s="34"/>
      <c r="W83" s="35" t="s">
        <v>381</v>
      </c>
      <c r="X83" s="34"/>
      <c r="Y83" s="34"/>
      <c r="Z83" s="34"/>
      <c r="AA83" s="34"/>
      <c r="AB83" s="34"/>
      <c r="AC83" s="34"/>
      <c r="AD83" s="34"/>
      <c r="AE83" s="34"/>
      <c r="AF83" s="34"/>
      <c r="AG83" s="166"/>
      <c r="AH83" s="63"/>
    </row>
    <row r="84" spans="1:35" s="117" customFormat="1" ht="6.75" customHeight="1">
      <c r="A84" s="225"/>
      <c r="B84" s="1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63"/>
    </row>
    <row r="85" spans="1:35" s="117" customFormat="1" ht="11.1" customHeight="1">
      <c r="A85" s="225"/>
      <c r="B85" s="115"/>
      <c r="C85" s="162" t="s">
        <v>287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  <c r="Q85" s="162" t="s">
        <v>288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9"/>
      <c r="AH85" s="63"/>
    </row>
    <row r="86" spans="1:35" s="117" customFormat="1" ht="14.1" customHeight="1">
      <c r="A86" s="225"/>
      <c r="B86" s="115"/>
      <c r="C86" s="375" t="str">
        <f>V43&amp;" "&amp;D43&amp;" "&amp;L43</f>
        <v/>
      </c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7"/>
      <c r="Q86" s="375" t="str">
        <f>V52&amp;" "&amp;D52&amp;" "&amp;L52</f>
        <v/>
      </c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7"/>
      <c r="AH86" s="63"/>
    </row>
    <row r="87" spans="1:35" s="117" customFormat="1" ht="3.95" customHeight="1">
      <c r="A87" s="225"/>
      <c r="B87" s="1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63"/>
    </row>
    <row r="88" spans="1:35" s="117" customFormat="1" ht="30" customHeight="1">
      <c r="A88" s="225"/>
      <c r="B88" s="115"/>
      <c r="C88" s="283" t="s">
        <v>27</v>
      </c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5"/>
      <c r="AH88" s="63"/>
    </row>
    <row r="89" spans="1:35" s="117" customFormat="1" ht="3.95" customHeight="1">
      <c r="A89" s="225"/>
      <c r="B89" s="1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63"/>
    </row>
    <row r="90" spans="1:35" s="117" customFormat="1" ht="15" customHeight="1">
      <c r="A90" s="225"/>
      <c r="B90" s="115"/>
      <c r="C90" s="341" t="s">
        <v>27</v>
      </c>
      <c r="D90" s="290"/>
      <c r="E90" s="290"/>
      <c r="F90" s="290"/>
      <c r="G90" s="290"/>
      <c r="H90" s="290"/>
      <c r="I90" s="407"/>
      <c r="J90" s="290" t="s">
        <v>30</v>
      </c>
      <c r="K90" s="290"/>
      <c r="L90" s="290"/>
      <c r="M90" s="290"/>
      <c r="N90" s="290"/>
      <c r="O90" s="290"/>
      <c r="P90" s="407"/>
      <c r="Q90" s="290" t="s">
        <v>239</v>
      </c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1"/>
      <c r="AH90" s="63"/>
    </row>
    <row r="91" spans="1:35" s="117" customFormat="1" ht="15" customHeight="1">
      <c r="A91" s="225"/>
      <c r="B91" s="115"/>
      <c r="C91" s="14"/>
      <c r="D91" s="35" t="s">
        <v>29</v>
      </c>
      <c r="E91" s="15"/>
      <c r="F91" s="15"/>
      <c r="G91" s="15"/>
      <c r="H91" s="15"/>
      <c r="I91" s="21"/>
      <c r="J91" s="15"/>
      <c r="K91" s="15"/>
      <c r="L91" s="372"/>
      <c r="M91" s="372"/>
      <c r="N91" s="372"/>
      <c r="O91" s="372"/>
      <c r="P91" s="381"/>
      <c r="Q91" s="15"/>
      <c r="R91" s="386" t="s">
        <v>33</v>
      </c>
      <c r="S91" s="386"/>
      <c r="T91" s="386"/>
      <c r="U91" s="386"/>
      <c r="V91" s="386"/>
      <c r="W91" s="386"/>
      <c r="X91" s="386"/>
      <c r="Y91" s="386"/>
      <c r="Z91" s="188"/>
      <c r="AA91" s="386" t="s">
        <v>34</v>
      </c>
      <c r="AB91" s="386"/>
      <c r="AC91" s="386"/>
      <c r="AD91" s="189"/>
      <c r="AE91" s="385" t="s">
        <v>314</v>
      </c>
      <c r="AF91" s="385"/>
      <c r="AG91" s="16"/>
      <c r="AH91" s="63"/>
    </row>
    <row r="92" spans="1:35" s="117" customFormat="1" ht="3" customHeight="1">
      <c r="A92" s="225"/>
      <c r="B92" s="115"/>
      <c r="C92" s="14"/>
      <c r="D92" s="372" t="s">
        <v>28</v>
      </c>
      <c r="E92" s="372"/>
      <c r="F92" s="372"/>
      <c r="G92" s="372"/>
      <c r="H92" s="372"/>
      <c r="I92" s="381"/>
      <c r="J92" s="15"/>
      <c r="K92" s="15"/>
      <c r="L92" s="35"/>
      <c r="M92" s="35"/>
      <c r="N92" s="35"/>
      <c r="O92" s="35"/>
      <c r="P92" s="101"/>
      <c r="Q92" s="15"/>
      <c r="R92" s="189"/>
      <c r="S92" s="189"/>
      <c r="T92" s="189"/>
      <c r="U92" s="189"/>
      <c r="V92" s="189"/>
      <c r="W92" s="189"/>
      <c r="X92" s="189"/>
      <c r="Y92" s="189"/>
      <c r="Z92" s="40"/>
      <c r="AA92" s="50"/>
      <c r="AB92" s="50"/>
      <c r="AC92" s="50"/>
      <c r="AD92" s="189"/>
      <c r="AE92" s="189"/>
      <c r="AF92" s="189"/>
      <c r="AG92" s="16"/>
      <c r="AH92" s="63"/>
    </row>
    <row r="93" spans="1:35" s="117" customFormat="1" ht="15" customHeight="1">
      <c r="A93" s="225"/>
      <c r="B93" s="115"/>
      <c r="C93" s="14"/>
      <c r="D93" s="372"/>
      <c r="E93" s="372"/>
      <c r="F93" s="372"/>
      <c r="G93" s="372"/>
      <c r="H93" s="372"/>
      <c r="I93" s="381"/>
      <c r="J93" s="15"/>
      <c r="K93" s="15"/>
      <c r="L93" s="368" t="s">
        <v>232</v>
      </c>
      <c r="M93" s="368"/>
      <c r="N93" s="368"/>
      <c r="O93" s="368"/>
      <c r="P93" s="369"/>
      <c r="Q93" s="15"/>
      <c r="R93" s="36" t="s">
        <v>31</v>
      </c>
      <c r="S93" s="35"/>
      <c r="T93" s="35"/>
      <c r="U93" s="35"/>
      <c r="V93" s="35"/>
      <c r="W93" s="35"/>
      <c r="X93" s="35"/>
      <c r="Y93" s="35"/>
      <c r="Z93" s="187"/>
      <c r="AA93" s="383">
        <f>IF(Publicidad=1,' Derechos de Inscripción '!J29,' Derechos de Inscripción '!M29)</f>
        <v>450</v>
      </c>
      <c r="AB93" s="383"/>
      <c r="AC93" s="383"/>
      <c r="AD93" s="189"/>
      <c r="AE93" s="382">
        <f>IF(IVA=1,' Datos de Organizadores '!$T$22,0)</f>
        <v>0</v>
      </c>
      <c r="AF93" s="382"/>
      <c r="AG93" s="16"/>
      <c r="AH93" s="63"/>
    </row>
    <row r="94" spans="1:35" s="117" customFormat="1" ht="15" customHeight="1">
      <c r="A94" s="225"/>
      <c r="B94" s="115"/>
      <c r="C94" s="378" t="s">
        <v>265</v>
      </c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80"/>
      <c r="Q94" s="15"/>
      <c r="R94" s="36" t="s">
        <v>312</v>
      </c>
      <c r="S94" s="15"/>
      <c r="T94" s="15"/>
      <c r="U94" s="15"/>
      <c r="V94" s="15"/>
      <c r="W94" s="15"/>
      <c r="X94" s="35"/>
      <c r="Y94" s="35"/>
      <c r="Z94" s="187"/>
      <c r="AA94" s="383">
        <f>IF(Shakedown=FALSE,0,IF(Publicidad=1,' Derechos de Inscripción '!J31,' Derechos de Inscripción '!M31))</f>
        <v>0</v>
      </c>
      <c r="AB94" s="383"/>
      <c r="AC94" s="383"/>
      <c r="AD94" s="189"/>
      <c r="AE94" s="382">
        <f>IF(IVA=1,' Datos de Organizadores '!$T$22,0)</f>
        <v>0</v>
      </c>
      <c r="AF94" s="382"/>
      <c r="AG94" s="16"/>
      <c r="AH94" s="63"/>
    </row>
    <row r="95" spans="1:35" s="117" customFormat="1" ht="14.1" customHeight="1">
      <c r="A95" s="225"/>
      <c r="B95" s="115"/>
      <c r="C95" s="102" t="s">
        <v>237</v>
      </c>
      <c r="D95" s="35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7"/>
      <c r="Q95" s="15"/>
      <c r="R95" s="36" t="s">
        <v>233</v>
      </c>
      <c r="S95" s="15"/>
      <c r="T95" s="15"/>
      <c r="U95" s="15"/>
      <c r="V95" s="15"/>
      <c r="W95" s="15"/>
      <c r="X95" s="35"/>
      <c r="Y95" s="35"/>
      <c r="Z95" s="187"/>
      <c r="AA95" s="383">
        <f>IF(Auxiliar=TRUE,' Derechos de Inscripción '!J30,0)</f>
        <v>0</v>
      </c>
      <c r="AB95" s="383"/>
      <c r="AC95" s="383"/>
      <c r="AD95" s="189"/>
      <c r="AE95" s="382">
        <f>IF(IVA=1,' Datos de Organizadores '!$T$22,0)</f>
        <v>0</v>
      </c>
      <c r="AF95" s="382"/>
      <c r="AG95" s="16"/>
      <c r="AH95" s="63"/>
    </row>
    <row r="96" spans="1:35" s="117" customFormat="1" ht="14.1" customHeight="1">
      <c r="A96" s="225"/>
      <c r="B96" s="115"/>
      <c r="C96" s="102" t="s">
        <v>238</v>
      </c>
      <c r="D96" s="35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7"/>
      <c r="Q96" s="15"/>
      <c r="R96" s="190"/>
      <c r="S96" s="189"/>
      <c r="T96" s="189"/>
      <c r="U96" s="189"/>
      <c r="V96" s="189"/>
      <c r="W96" s="189"/>
      <c r="X96" s="189"/>
      <c r="Y96" s="189"/>
      <c r="Z96" s="187"/>
      <c r="AA96" s="373"/>
      <c r="AB96" s="373"/>
      <c r="AC96" s="373"/>
      <c r="AD96" s="40"/>
      <c r="AE96" s="382"/>
      <c r="AF96" s="382"/>
      <c r="AG96" s="16"/>
      <c r="AH96" s="63"/>
    </row>
    <row r="97" spans="1:34" s="117" customFormat="1" ht="14.1" customHeight="1">
      <c r="A97" s="225"/>
      <c r="B97" s="115"/>
      <c r="C97" s="102" t="s">
        <v>236</v>
      </c>
      <c r="D97" s="35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7"/>
      <c r="Q97" s="15"/>
      <c r="R97" s="36"/>
      <c r="S97" s="15"/>
      <c r="T97" s="15"/>
      <c r="U97" s="15"/>
      <c r="V97" s="393"/>
      <c r="W97" s="393"/>
      <c r="X97" s="393"/>
      <c r="Y97" s="393"/>
      <c r="Z97" s="393"/>
      <c r="AA97" s="389">
        <f>SUM(AA93:AC96)</f>
        <v>450</v>
      </c>
      <c r="AB97" s="389"/>
      <c r="AC97" s="389"/>
      <c r="AD97" s="187"/>
      <c r="AE97" s="187"/>
      <c r="AF97" s="187"/>
      <c r="AG97" s="16"/>
      <c r="AH97" s="63"/>
    </row>
    <row r="98" spans="1:34" s="117" customFormat="1" ht="14.1" customHeight="1">
      <c r="A98" s="225"/>
      <c r="B98" s="115"/>
      <c r="C98" s="102" t="s">
        <v>235</v>
      </c>
      <c r="D98" s="35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7"/>
      <c r="Q98" s="15"/>
      <c r="R98" s="190"/>
      <c r="S98" s="392" t="s">
        <v>253</v>
      </c>
      <c r="T98" s="392"/>
      <c r="U98" s="391">
        <f>IF(IVA=1,' Datos de Organizadores '!$T$22,0)</f>
        <v>0</v>
      </c>
      <c r="V98" s="391"/>
      <c r="W98" s="193" t="s">
        <v>315</v>
      </c>
      <c r="X98" s="387">
        <f>SUM(AA93:AC95)</f>
        <v>450</v>
      </c>
      <c r="Y98" s="388"/>
      <c r="Z98" s="388"/>
      <c r="AA98" s="383">
        <f>AA93*AE93+AA94*AE94+AA95*AE95</f>
        <v>0</v>
      </c>
      <c r="AB98" s="383"/>
      <c r="AC98" s="383"/>
      <c r="AD98" s="187"/>
      <c r="AE98" s="187"/>
      <c r="AF98" s="187"/>
      <c r="AG98" s="16"/>
      <c r="AH98" s="63"/>
    </row>
    <row r="99" spans="1:34" s="117" customFormat="1" ht="14.1" customHeight="1">
      <c r="A99" s="225"/>
      <c r="B99" s="115"/>
      <c r="C99" s="370" t="s">
        <v>234</v>
      </c>
      <c r="D99" s="371"/>
      <c r="E99" s="288"/>
      <c r="F99" s="288"/>
      <c r="G99" s="103" t="s">
        <v>8</v>
      </c>
      <c r="H99" s="15"/>
      <c r="I99" s="288"/>
      <c r="J99" s="288"/>
      <c r="K99" s="288"/>
      <c r="L99" s="288"/>
      <c r="M99" s="288"/>
      <c r="N99" s="288"/>
      <c r="O99" s="288"/>
      <c r="P99" s="289"/>
      <c r="Q99" s="169"/>
      <c r="R99" s="40"/>
      <c r="S99" s="392"/>
      <c r="T99" s="392"/>
      <c r="U99" s="391"/>
      <c r="V99" s="391"/>
      <c r="W99" s="193"/>
      <c r="X99" s="387"/>
      <c r="Y99" s="388"/>
      <c r="Z99" s="388"/>
      <c r="AA99" s="373"/>
      <c r="AB99" s="373"/>
      <c r="AC99" s="373"/>
      <c r="AD99" s="40"/>
      <c r="AE99" s="40"/>
      <c r="AF99" s="40"/>
      <c r="AG99" s="16"/>
      <c r="AH99" s="63"/>
    </row>
    <row r="100" spans="1:34" s="117" customFormat="1" ht="15" customHeight="1">
      <c r="A100" s="225"/>
      <c r="B100" s="115"/>
      <c r="C100" s="124" t="s">
        <v>264</v>
      </c>
      <c r="D100" s="125"/>
      <c r="E100" s="125"/>
      <c r="F100" s="125"/>
      <c r="G100" s="128"/>
      <c r="H100" s="128"/>
      <c r="I100" s="128"/>
      <c r="J100" s="128"/>
      <c r="K100" s="195"/>
      <c r="L100" s="128"/>
      <c r="M100" s="128"/>
      <c r="N100" s="128"/>
      <c r="O100" s="128"/>
      <c r="P100" s="126"/>
      <c r="Q100" s="129"/>
      <c r="R100" s="36"/>
      <c r="S100" s="194"/>
      <c r="T100" s="194"/>
      <c r="U100" s="194"/>
      <c r="V100" s="393" t="s">
        <v>32</v>
      </c>
      <c r="W100" s="393"/>
      <c r="X100" s="393"/>
      <c r="Y100" s="393"/>
      <c r="Z100" s="393"/>
      <c r="AA100" s="389">
        <f>SUM(AA97:AC99)</f>
        <v>450</v>
      </c>
      <c r="AB100" s="389"/>
      <c r="AC100" s="389"/>
      <c r="AD100" s="187"/>
      <c r="AE100" s="187"/>
      <c r="AF100" s="187"/>
      <c r="AG100" s="130"/>
      <c r="AH100" s="63"/>
    </row>
    <row r="101" spans="1:34" s="117" customFormat="1" ht="9.9499999999999993" customHeight="1" thickBot="1">
      <c r="A101" s="225"/>
      <c r="B101" s="115"/>
      <c r="C101" s="14"/>
      <c r="D101" s="372" t="s">
        <v>266</v>
      </c>
      <c r="E101" s="372"/>
      <c r="F101" s="372"/>
      <c r="G101" s="372"/>
      <c r="H101" s="374" t="str">
        <f>IF(Efectivo=2,"Consulte el Reglamento Particular o la Web del Rallye para obtener el nº de cuenta","")</f>
        <v/>
      </c>
      <c r="I101" s="374"/>
      <c r="J101" s="374"/>
      <c r="K101" s="374"/>
      <c r="L101" s="374"/>
      <c r="M101" s="374"/>
      <c r="N101" s="374"/>
      <c r="O101" s="374"/>
      <c r="P101" s="21"/>
      <c r="Q101" s="129"/>
      <c r="R101" s="36"/>
      <c r="S101" s="194"/>
      <c r="T101" s="194"/>
      <c r="U101" s="194"/>
      <c r="V101" s="394"/>
      <c r="W101" s="394"/>
      <c r="X101" s="394"/>
      <c r="Y101" s="394"/>
      <c r="Z101" s="394"/>
      <c r="AA101" s="390"/>
      <c r="AB101" s="390"/>
      <c r="AC101" s="390"/>
      <c r="AD101" s="191"/>
      <c r="AE101" s="191"/>
      <c r="AF101" s="191"/>
      <c r="AG101" s="130"/>
      <c r="AH101" s="63"/>
    </row>
    <row r="102" spans="1:34" s="117" customFormat="1" ht="9.9499999999999993" customHeight="1" thickTop="1">
      <c r="A102" s="225"/>
      <c r="B102" s="115"/>
      <c r="C102" s="14"/>
      <c r="D102" s="372"/>
      <c r="E102" s="372"/>
      <c r="F102" s="372"/>
      <c r="G102" s="372"/>
      <c r="H102" s="374"/>
      <c r="I102" s="374"/>
      <c r="J102" s="374"/>
      <c r="K102" s="374"/>
      <c r="L102" s="374"/>
      <c r="M102" s="374"/>
      <c r="N102" s="374"/>
      <c r="O102" s="374"/>
      <c r="P102" s="21"/>
      <c r="Q102" s="129"/>
      <c r="R102" s="186"/>
      <c r="S102" s="186"/>
      <c r="T102" s="186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30"/>
      <c r="AH102" s="63"/>
    </row>
    <row r="103" spans="1:34" s="117" customFormat="1" ht="15" customHeight="1">
      <c r="A103" s="225"/>
      <c r="B103" s="115"/>
      <c r="C103" s="14"/>
      <c r="D103" s="35" t="s">
        <v>267</v>
      </c>
      <c r="E103" s="15"/>
      <c r="F103" s="15"/>
      <c r="G103" s="35"/>
      <c r="H103" s="374"/>
      <c r="I103" s="374"/>
      <c r="J103" s="374"/>
      <c r="K103" s="374"/>
      <c r="L103" s="374"/>
      <c r="M103" s="374"/>
      <c r="N103" s="374"/>
      <c r="O103" s="374"/>
      <c r="P103" s="21"/>
      <c r="Q103" s="129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30"/>
      <c r="AH103" s="63"/>
    </row>
    <row r="104" spans="1:34" s="117" customFormat="1" ht="3" customHeight="1">
      <c r="A104" s="225"/>
      <c r="B104" s="115"/>
      <c r="C104" s="33"/>
      <c r="D104" s="3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8"/>
      <c r="Q104" s="131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132"/>
      <c r="AH104" s="63"/>
    </row>
    <row r="105" spans="1:34" s="158" customFormat="1" ht="0" hidden="1" customHeight="1">
      <c r="A105" s="225"/>
    </row>
    <row r="106" spans="1:34" s="158" customFormat="1" ht="0" hidden="1" customHeight="1">
      <c r="A106" s="225"/>
    </row>
    <row r="107" spans="1:34" s="158" customFormat="1" ht="0" hidden="1" customHeight="1">
      <c r="A107" s="225"/>
    </row>
    <row r="108" spans="1:34" s="158" customFormat="1" ht="0" hidden="1" customHeight="1">
      <c r="A108" s="225"/>
    </row>
    <row r="109" spans="1:34" s="158" customFormat="1" ht="0" hidden="1" customHeight="1">
      <c r="A109" s="225"/>
    </row>
    <row r="110" spans="1:34" s="158" customFormat="1" ht="0" hidden="1" customHeight="1">
      <c r="A110" s="225"/>
    </row>
    <row r="111" spans="1:34" s="158" customFormat="1" ht="0" hidden="1" customHeight="1">
      <c r="A111" s="225"/>
    </row>
    <row r="112" spans="1:34" s="158" customFormat="1" ht="0" hidden="1" customHeight="1">
      <c r="A112" s="225"/>
    </row>
    <row r="113" spans="1:34" s="158" customFormat="1" ht="0" hidden="1" customHeight="1">
      <c r="A113" s="225"/>
    </row>
    <row r="114" spans="1:34" s="158" customFormat="1" ht="0" hidden="1" customHeight="1">
      <c r="A114" s="225"/>
    </row>
    <row r="115" spans="1:34" s="158" customFormat="1" ht="0" hidden="1" customHeight="1">
      <c r="A115" s="225"/>
    </row>
    <row r="116" spans="1:34" s="158" customFormat="1" ht="0" hidden="1" customHeight="1">
      <c r="A116" s="225"/>
    </row>
    <row r="117" spans="1:34" s="117" customFormat="1" ht="3.95" customHeight="1">
      <c r="A117" s="225"/>
      <c r="B117" s="1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63"/>
    </row>
    <row r="118" spans="1:34" s="117" customFormat="1" ht="3.95" customHeight="1">
      <c r="A118" s="225"/>
      <c r="B118" s="1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63"/>
    </row>
    <row r="119" spans="1:34" s="117" customFormat="1" ht="28.9" customHeight="1">
      <c r="A119" s="225"/>
      <c r="B119" s="115"/>
      <c r="C119" s="283" t="s">
        <v>36</v>
      </c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5"/>
      <c r="AH119" s="63"/>
    </row>
    <row r="120" spans="1:34" s="117" customFormat="1" ht="3.95" customHeight="1">
      <c r="A120" s="225"/>
      <c r="B120" s="1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63"/>
    </row>
    <row r="121" spans="1:34" s="117" customFormat="1" ht="15" customHeight="1">
      <c r="A121" s="225"/>
      <c r="B121" s="115"/>
      <c r="C121" s="249" t="s">
        <v>37</v>
      </c>
      <c r="D121" s="250"/>
      <c r="E121" s="250"/>
      <c r="F121" s="250"/>
      <c r="G121" s="250"/>
      <c r="H121" s="251"/>
      <c r="I121" s="249" t="s">
        <v>38</v>
      </c>
      <c r="J121" s="250"/>
      <c r="K121" s="250"/>
      <c r="L121" s="250"/>
      <c r="M121" s="250"/>
      <c r="N121" s="250"/>
      <c r="O121" s="251"/>
      <c r="P121" s="249" t="s">
        <v>296</v>
      </c>
      <c r="Q121" s="250"/>
      <c r="R121" s="250"/>
      <c r="S121" s="250"/>
      <c r="T121" s="250"/>
      <c r="U121" s="250"/>
      <c r="V121" s="250"/>
      <c r="W121" s="250"/>
      <c r="X121" s="250"/>
      <c r="Y121" s="251"/>
      <c r="Z121" s="249" t="s">
        <v>297</v>
      </c>
      <c r="AA121" s="250"/>
      <c r="AB121" s="250"/>
      <c r="AC121" s="250"/>
      <c r="AD121" s="250"/>
      <c r="AE121" s="250"/>
      <c r="AF121" s="250"/>
      <c r="AG121" s="251"/>
      <c r="AH121" s="63"/>
    </row>
    <row r="122" spans="1:34" s="117" customFormat="1" ht="11.1" customHeight="1">
      <c r="A122" s="225"/>
      <c r="B122" s="115"/>
      <c r="C122" s="20" t="s">
        <v>2</v>
      </c>
      <c r="D122" s="28"/>
      <c r="E122" s="28"/>
      <c r="F122" s="28"/>
      <c r="G122" s="28"/>
      <c r="H122" s="29"/>
      <c r="I122" s="20" t="s">
        <v>2</v>
      </c>
      <c r="J122" s="28"/>
      <c r="K122" s="28"/>
      <c r="L122" s="28"/>
      <c r="M122" s="28"/>
      <c r="N122" s="28"/>
      <c r="O122" s="29"/>
      <c r="P122" s="20" t="s">
        <v>21</v>
      </c>
      <c r="Q122" s="28"/>
      <c r="R122" s="28"/>
      <c r="S122" s="28"/>
      <c r="T122" s="28"/>
      <c r="U122" s="28"/>
      <c r="V122" s="28"/>
      <c r="W122" s="28"/>
      <c r="X122" s="28"/>
      <c r="Y122" s="29"/>
      <c r="Z122" s="236" t="s">
        <v>21</v>
      </c>
      <c r="AA122" s="237"/>
      <c r="AB122" s="237"/>
      <c r="AC122" s="28"/>
      <c r="AD122" s="28"/>
      <c r="AE122" s="28"/>
      <c r="AF122" s="28"/>
      <c r="AG122" s="29"/>
      <c r="AH122" s="63"/>
    </row>
    <row r="123" spans="1:34" s="117" customFormat="1" ht="14.1" customHeight="1">
      <c r="A123" s="225"/>
      <c r="B123" s="115"/>
      <c r="C123" s="233"/>
      <c r="D123" s="234"/>
      <c r="E123" s="234"/>
      <c r="F123" s="234"/>
      <c r="G123" s="234"/>
      <c r="H123" s="235"/>
      <c r="I123" s="233"/>
      <c r="J123" s="234"/>
      <c r="K123" s="234"/>
      <c r="L123" s="234"/>
      <c r="M123" s="234"/>
      <c r="N123" s="234"/>
      <c r="O123" s="235"/>
      <c r="P123" s="233"/>
      <c r="Q123" s="234"/>
      <c r="R123" s="234"/>
      <c r="S123" s="234"/>
      <c r="T123" s="234"/>
      <c r="U123" s="234"/>
      <c r="V123" s="234"/>
      <c r="W123" s="234"/>
      <c r="X123" s="234"/>
      <c r="Y123" s="235"/>
      <c r="Z123" s="233"/>
      <c r="AA123" s="234"/>
      <c r="AB123" s="234"/>
      <c r="AC123" s="234"/>
      <c r="AD123" s="234"/>
      <c r="AE123" s="234"/>
      <c r="AF123" s="234"/>
      <c r="AG123" s="235"/>
      <c r="AH123" s="63"/>
    </row>
    <row r="124" spans="1:34" s="117" customFormat="1" ht="11.1" customHeight="1">
      <c r="A124" s="225"/>
      <c r="B124" s="115"/>
      <c r="C124" s="20" t="s">
        <v>269</v>
      </c>
      <c r="D124" s="28"/>
      <c r="E124" s="28"/>
      <c r="F124" s="28"/>
      <c r="G124" s="28"/>
      <c r="H124" s="29"/>
      <c r="I124" s="20" t="s">
        <v>269</v>
      </c>
      <c r="J124" s="28"/>
      <c r="K124" s="28"/>
      <c r="L124" s="28"/>
      <c r="M124" s="28"/>
      <c r="N124" s="28"/>
      <c r="O124" s="29"/>
      <c r="P124" s="20" t="s">
        <v>22</v>
      </c>
      <c r="Q124" s="28"/>
      <c r="R124" s="28"/>
      <c r="S124" s="28"/>
      <c r="T124" s="28"/>
      <c r="U124" s="28"/>
      <c r="V124" s="28"/>
      <c r="W124" s="28"/>
      <c r="X124" s="28"/>
      <c r="Y124" s="29"/>
      <c r="Z124" s="236" t="s">
        <v>22</v>
      </c>
      <c r="AA124" s="237" t="s">
        <v>41</v>
      </c>
      <c r="AB124" s="237"/>
      <c r="AC124" s="28"/>
      <c r="AD124" s="28"/>
      <c r="AE124" s="28"/>
      <c r="AF124" s="28"/>
      <c r="AG124" s="29"/>
      <c r="AH124" s="63"/>
    </row>
    <row r="125" spans="1:34" s="117" customFormat="1" ht="14.1" customHeight="1">
      <c r="A125" s="225"/>
      <c r="B125" s="115"/>
      <c r="C125" s="233"/>
      <c r="D125" s="234"/>
      <c r="E125" s="234"/>
      <c r="F125" s="234"/>
      <c r="G125" s="234"/>
      <c r="H125" s="235"/>
      <c r="I125" s="233"/>
      <c r="J125" s="234"/>
      <c r="K125" s="234"/>
      <c r="L125" s="234"/>
      <c r="M125" s="234"/>
      <c r="N125" s="234"/>
      <c r="O125" s="235"/>
      <c r="P125" s="233"/>
      <c r="Q125" s="234"/>
      <c r="R125" s="234"/>
      <c r="S125" s="234"/>
      <c r="T125" s="234"/>
      <c r="U125" s="234"/>
      <c r="V125" s="234"/>
      <c r="W125" s="234"/>
      <c r="X125" s="234"/>
      <c r="Y125" s="235"/>
      <c r="Z125" s="233"/>
      <c r="AA125" s="234"/>
      <c r="AB125" s="234"/>
      <c r="AC125" s="234"/>
      <c r="AD125" s="234"/>
      <c r="AE125" s="234"/>
      <c r="AF125" s="234"/>
      <c r="AG125" s="235"/>
      <c r="AH125" s="63"/>
    </row>
    <row r="126" spans="1:34" s="117" customFormat="1" ht="11.1" customHeight="1">
      <c r="A126" s="225"/>
      <c r="B126" s="115"/>
      <c r="C126" s="20" t="s">
        <v>18</v>
      </c>
      <c r="D126" s="28"/>
      <c r="E126" s="28"/>
      <c r="F126" s="28"/>
      <c r="G126" s="28"/>
      <c r="H126" s="29"/>
      <c r="I126" s="20" t="s">
        <v>18</v>
      </c>
      <c r="J126" s="28"/>
      <c r="K126" s="28"/>
      <c r="L126" s="28"/>
      <c r="M126" s="28"/>
      <c r="N126" s="28"/>
      <c r="O126" s="29"/>
      <c r="P126" s="20" t="s">
        <v>23</v>
      </c>
      <c r="Q126" s="28"/>
      <c r="R126" s="28"/>
      <c r="S126" s="28"/>
      <c r="T126" s="28"/>
      <c r="U126" s="28"/>
      <c r="V126" s="28"/>
      <c r="W126" s="28"/>
      <c r="X126" s="28"/>
      <c r="Y126" s="29"/>
      <c r="Z126" s="236" t="s">
        <v>23</v>
      </c>
      <c r="AA126" s="237" t="s">
        <v>18</v>
      </c>
      <c r="AB126" s="237"/>
      <c r="AC126" s="28"/>
      <c r="AD126" s="28"/>
      <c r="AE126" s="28"/>
      <c r="AF126" s="28"/>
      <c r="AG126" s="29"/>
      <c r="AH126" s="63"/>
    </row>
    <row r="127" spans="1:34" s="117" customFormat="1" ht="14.1" customHeight="1">
      <c r="A127" s="225"/>
      <c r="B127" s="115"/>
      <c r="C127" s="233"/>
      <c r="D127" s="234"/>
      <c r="E127" s="234"/>
      <c r="F127" s="234"/>
      <c r="G127" s="234"/>
      <c r="H127" s="235"/>
      <c r="I127" s="233"/>
      <c r="J127" s="234"/>
      <c r="K127" s="234"/>
      <c r="L127" s="234"/>
      <c r="M127" s="234"/>
      <c r="N127" s="234"/>
      <c r="O127" s="235"/>
      <c r="P127" s="233"/>
      <c r="Q127" s="234"/>
      <c r="R127" s="234"/>
      <c r="S127" s="234"/>
      <c r="T127" s="234"/>
      <c r="U127" s="234"/>
      <c r="V127" s="234"/>
      <c r="W127" s="234"/>
      <c r="X127" s="234"/>
      <c r="Y127" s="235"/>
      <c r="Z127" s="233"/>
      <c r="AA127" s="234"/>
      <c r="AB127" s="234"/>
      <c r="AC127" s="234"/>
      <c r="AD127" s="234"/>
      <c r="AE127" s="234"/>
      <c r="AF127" s="234"/>
      <c r="AG127" s="235"/>
      <c r="AH127" s="63"/>
    </row>
    <row r="128" spans="1:34" s="117" customFormat="1" ht="11.1" customHeight="1">
      <c r="A128" s="225"/>
      <c r="B128" s="115"/>
      <c r="C128" s="20" t="s">
        <v>10</v>
      </c>
      <c r="D128" s="28"/>
      <c r="E128" s="28"/>
      <c r="F128" s="28"/>
      <c r="G128" s="28"/>
      <c r="H128" s="29"/>
      <c r="I128" s="20" t="s">
        <v>10</v>
      </c>
      <c r="J128" s="28"/>
      <c r="K128" s="28"/>
      <c r="L128" s="28"/>
      <c r="M128" s="28"/>
      <c r="N128" s="28"/>
      <c r="O128" s="29"/>
      <c r="P128" s="20" t="s">
        <v>294</v>
      </c>
      <c r="Q128" s="28"/>
      <c r="R128" s="28"/>
      <c r="S128" s="28"/>
      <c r="T128" s="28"/>
      <c r="U128" s="28"/>
      <c r="V128" s="28"/>
      <c r="W128" s="28"/>
      <c r="X128" s="28"/>
      <c r="Y128" s="29"/>
      <c r="Z128" s="236" t="s">
        <v>295</v>
      </c>
      <c r="AA128" s="237" t="s">
        <v>10</v>
      </c>
      <c r="AB128" s="237"/>
      <c r="AC128" s="28"/>
      <c r="AD128" s="28"/>
      <c r="AE128" s="28"/>
      <c r="AF128" s="28"/>
      <c r="AG128" s="29"/>
      <c r="AH128" s="63"/>
    </row>
    <row r="129" spans="1:34" s="117" customFormat="1" ht="14.1" customHeight="1">
      <c r="A129" s="225"/>
      <c r="B129" s="115"/>
      <c r="C129" s="252"/>
      <c r="D129" s="253"/>
      <c r="E129" s="253"/>
      <c r="F129" s="253"/>
      <c r="G129" s="253"/>
      <c r="H129" s="254"/>
      <c r="I129" s="252"/>
      <c r="J129" s="253"/>
      <c r="K129" s="253"/>
      <c r="L129" s="253"/>
      <c r="M129" s="253"/>
      <c r="N129" s="253"/>
      <c r="O129" s="254"/>
      <c r="P129" s="252"/>
      <c r="Q129" s="253"/>
      <c r="R129" s="253"/>
      <c r="S129" s="253"/>
      <c r="T129" s="253"/>
      <c r="U129" s="253"/>
      <c r="V129" s="253"/>
      <c r="W129" s="253"/>
      <c r="X129" s="253"/>
      <c r="Y129" s="254"/>
      <c r="Z129" s="252"/>
      <c r="AA129" s="253"/>
      <c r="AB129" s="253"/>
      <c r="AC129" s="253"/>
      <c r="AD129" s="253"/>
      <c r="AE129" s="253"/>
      <c r="AF129" s="253"/>
      <c r="AG129" s="254"/>
      <c r="AH129" s="63"/>
    </row>
    <row r="130" spans="1:34" s="117" customFormat="1" ht="15" customHeight="1">
      <c r="A130" s="225"/>
      <c r="B130" s="115"/>
      <c r="C130" s="249" t="s">
        <v>42</v>
      </c>
      <c r="D130" s="250"/>
      <c r="E130" s="250"/>
      <c r="F130" s="250"/>
      <c r="G130" s="250"/>
      <c r="H130" s="251"/>
      <c r="I130" s="249" t="s">
        <v>298</v>
      </c>
      <c r="J130" s="250"/>
      <c r="K130" s="250"/>
      <c r="L130" s="250"/>
      <c r="M130" s="250"/>
      <c r="N130" s="250"/>
      <c r="O130" s="251"/>
      <c r="P130" s="249" t="s">
        <v>39</v>
      </c>
      <c r="Q130" s="250"/>
      <c r="R130" s="250"/>
      <c r="S130" s="250"/>
      <c r="T130" s="250"/>
      <c r="U130" s="250"/>
      <c r="V130" s="250"/>
      <c r="W130" s="250"/>
      <c r="X130" s="250"/>
      <c r="Y130" s="251"/>
      <c r="Z130" s="249" t="s">
        <v>40</v>
      </c>
      <c r="AA130" s="250"/>
      <c r="AB130" s="250"/>
      <c r="AC130" s="250"/>
      <c r="AD130" s="250"/>
      <c r="AE130" s="250"/>
      <c r="AF130" s="250"/>
      <c r="AG130" s="251"/>
      <c r="AH130" s="63"/>
    </row>
    <row r="131" spans="1:34" s="117" customFormat="1" ht="11.1" customHeight="1">
      <c r="A131" s="225"/>
      <c r="B131" s="115"/>
      <c r="C131" s="20" t="s">
        <v>2</v>
      </c>
      <c r="D131" s="28"/>
      <c r="E131" s="28"/>
      <c r="F131" s="28"/>
      <c r="G131" s="28"/>
      <c r="H131" s="29"/>
      <c r="I131" s="20" t="s">
        <v>21</v>
      </c>
      <c r="J131" s="28"/>
      <c r="K131" s="28"/>
      <c r="L131" s="28"/>
      <c r="M131" s="28"/>
      <c r="N131" s="28"/>
      <c r="O131" s="29"/>
      <c r="P131" s="20" t="s">
        <v>2</v>
      </c>
      <c r="Q131" s="28"/>
      <c r="R131" s="28"/>
      <c r="S131" s="28"/>
      <c r="T131" s="28"/>
      <c r="U131" s="28"/>
      <c r="V131" s="28"/>
      <c r="W131" s="28"/>
      <c r="X131" s="28"/>
      <c r="Y131" s="29"/>
      <c r="Z131" s="236" t="s">
        <v>2</v>
      </c>
      <c r="AA131" s="237"/>
      <c r="AB131" s="237"/>
      <c r="AC131" s="28"/>
      <c r="AD131" s="28"/>
      <c r="AE131" s="28"/>
      <c r="AF131" s="28"/>
      <c r="AG131" s="29"/>
      <c r="AH131" s="63"/>
    </row>
    <row r="132" spans="1:34" s="117" customFormat="1" ht="14.1" customHeight="1">
      <c r="A132" s="225"/>
      <c r="B132" s="115"/>
      <c r="C132" s="233"/>
      <c r="D132" s="234"/>
      <c r="E132" s="234"/>
      <c r="F132" s="234"/>
      <c r="G132" s="234"/>
      <c r="H132" s="235"/>
      <c r="I132" s="233"/>
      <c r="J132" s="234"/>
      <c r="K132" s="234"/>
      <c r="L132" s="234"/>
      <c r="M132" s="234"/>
      <c r="N132" s="234"/>
      <c r="O132" s="235"/>
      <c r="P132" s="233"/>
      <c r="Q132" s="234"/>
      <c r="R132" s="234"/>
      <c r="S132" s="234"/>
      <c r="T132" s="234"/>
      <c r="U132" s="234"/>
      <c r="V132" s="234"/>
      <c r="W132" s="234"/>
      <c r="X132" s="234"/>
      <c r="Y132" s="235"/>
      <c r="Z132" s="233"/>
      <c r="AA132" s="234"/>
      <c r="AB132" s="234"/>
      <c r="AC132" s="234"/>
      <c r="AD132" s="234"/>
      <c r="AE132" s="234"/>
      <c r="AF132" s="234"/>
      <c r="AG132" s="235"/>
      <c r="AH132" s="63"/>
    </row>
    <row r="133" spans="1:34" s="117" customFormat="1" ht="11.1" customHeight="1">
      <c r="A133" s="225"/>
      <c r="B133" s="115"/>
      <c r="C133" s="236" t="s">
        <v>269</v>
      </c>
      <c r="D133" s="237" t="s">
        <v>41</v>
      </c>
      <c r="E133" s="237"/>
      <c r="F133" s="28"/>
      <c r="G133" s="28"/>
      <c r="H133" s="29"/>
      <c r="I133" s="143" t="s">
        <v>22</v>
      </c>
      <c r="J133" s="23"/>
      <c r="K133" s="23"/>
      <c r="L133" s="28"/>
      <c r="M133" s="28"/>
      <c r="N133" s="28"/>
      <c r="O133" s="29"/>
      <c r="P133" s="143" t="s">
        <v>269</v>
      </c>
      <c r="Q133" s="28"/>
      <c r="R133" s="28"/>
      <c r="S133" s="28"/>
      <c r="T133" s="28"/>
      <c r="U133" s="28"/>
      <c r="V133" s="28"/>
      <c r="W133" s="28"/>
      <c r="X133" s="28"/>
      <c r="Y133" s="29"/>
      <c r="Z133" s="236" t="s">
        <v>269</v>
      </c>
      <c r="AA133" s="237" t="s">
        <v>41</v>
      </c>
      <c r="AB133" s="237"/>
      <c r="AC133" s="28"/>
      <c r="AD133" s="28"/>
      <c r="AE133" s="28"/>
      <c r="AF133" s="28"/>
      <c r="AG133" s="29"/>
      <c r="AH133" s="63"/>
    </row>
    <row r="134" spans="1:34" s="117" customFormat="1" ht="14.1" customHeight="1">
      <c r="A134" s="225"/>
      <c r="B134" s="115"/>
      <c r="C134" s="233"/>
      <c r="D134" s="234"/>
      <c r="E134" s="234"/>
      <c r="F134" s="234"/>
      <c r="G134" s="234"/>
      <c r="H134" s="235"/>
      <c r="I134" s="233"/>
      <c r="J134" s="234"/>
      <c r="K134" s="234"/>
      <c r="L134" s="234"/>
      <c r="M134" s="234"/>
      <c r="N134" s="234"/>
      <c r="O134" s="235"/>
      <c r="P134" s="233"/>
      <c r="Q134" s="234"/>
      <c r="R134" s="234"/>
      <c r="S134" s="234"/>
      <c r="T134" s="234"/>
      <c r="U134" s="234"/>
      <c r="V134" s="234"/>
      <c r="W134" s="234"/>
      <c r="X134" s="234"/>
      <c r="Y134" s="235"/>
      <c r="Z134" s="233"/>
      <c r="AA134" s="234"/>
      <c r="AB134" s="234"/>
      <c r="AC134" s="234"/>
      <c r="AD134" s="234"/>
      <c r="AE134" s="234"/>
      <c r="AF134" s="234"/>
      <c r="AG134" s="235"/>
      <c r="AH134" s="63"/>
    </row>
    <row r="135" spans="1:34" s="117" customFormat="1" ht="11.1" customHeight="1">
      <c r="A135" s="225"/>
      <c r="B135" s="115"/>
      <c r="C135" s="20" t="s">
        <v>18</v>
      </c>
      <c r="D135" s="28"/>
      <c r="E135" s="28"/>
      <c r="F135" s="28"/>
      <c r="G135" s="28"/>
      <c r="H135" s="29"/>
      <c r="I135" s="20" t="s">
        <v>23</v>
      </c>
      <c r="J135" s="28"/>
      <c r="K135" s="28"/>
      <c r="L135" s="28"/>
      <c r="M135" s="28"/>
      <c r="N135" s="28"/>
      <c r="O135" s="29"/>
      <c r="P135" s="20" t="s">
        <v>18</v>
      </c>
      <c r="Q135" s="28"/>
      <c r="R135" s="28"/>
      <c r="S135" s="28"/>
      <c r="T135" s="28"/>
      <c r="U135" s="28"/>
      <c r="V135" s="28"/>
      <c r="W135" s="28"/>
      <c r="X135" s="28"/>
      <c r="Y135" s="29"/>
      <c r="Z135" s="236" t="s">
        <v>18</v>
      </c>
      <c r="AA135" s="237" t="s">
        <v>41</v>
      </c>
      <c r="AB135" s="237"/>
      <c r="AC135" s="28"/>
      <c r="AD135" s="28"/>
      <c r="AE135" s="28"/>
      <c r="AF135" s="28"/>
      <c r="AG135" s="29"/>
      <c r="AH135" s="63"/>
    </row>
    <row r="136" spans="1:34" s="117" customFormat="1" ht="14.1" customHeight="1">
      <c r="A136" s="225"/>
      <c r="B136" s="115"/>
      <c r="C136" s="233"/>
      <c r="D136" s="234"/>
      <c r="E136" s="234"/>
      <c r="F136" s="234"/>
      <c r="G136" s="234"/>
      <c r="H136" s="235"/>
      <c r="I136" s="233"/>
      <c r="J136" s="234"/>
      <c r="K136" s="234"/>
      <c r="L136" s="234"/>
      <c r="M136" s="234"/>
      <c r="N136" s="234"/>
      <c r="O136" s="235"/>
      <c r="P136" s="233"/>
      <c r="Q136" s="234"/>
      <c r="R136" s="234"/>
      <c r="S136" s="234"/>
      <c r="T136" s="234"/>
      <c r="U136" s="234"/>
      <c r="V136" s="234"/>
      <c r="W136" s="234"/>
      <c r="X136" s="234"/>
      <c r="Y136" s="235"/>
      <c r="Z136" s="293"/>
      <c r="AA136" s="294"/>
      <c r="AB136" s="294"/>
      <c r="AC136" s="294"/>
      <c r="AD136" s="294"/>
      <c r="AE136" s="294"/>
      <c r="AF136" s="294"/>
      <c r="AG136" s="295"/>
      <c r="AH136" s="63"/>
    </row>
    <row r="137" spans="1:34" s="117" customFormat="1" ht="11.1" customHeight="1">
      <c r="A137" s="225"/>
      <c r="B137" s="115"/>
      <c r="C137" s="20" t="s">
        <v>10</v>
      </c>
      <c r="D137" s="28"/>
      <c r="E137" s="28"/>
      <c r="F137" s="28"/>
      <c r="G137" s="28"/>
      <c r="H137" s="29"/>
      <c r="I137" s="20"/>
      <c r="J137" s="28"/>
      <c r="K137" s="28"/>
      <c r="L137" s="28"/>
      <c r="M137" s="28"/>
      <c r="N137" s="28"/>
      <c r="O137" s="29"/>
      <c r="P137" s="20" t="s">
        <v>10</v>
      </c>
      <c r="Q137" s="28"/>
      <c r="R137" s="28"/>
      <c r="S137" s="28"/>
      <c r="T137" s="28"/>
      <c r="U137" s="28"/>
      <c r="V137" s="28"/>
      <c r="W137" s="28"/>
      <c r="X137" s="28"/>
      <c r="Y137" s="29"/>
      <c r="Z137" s="236" t="s">
        <v>10</v>
      </c>
      <c r="AA137" s="237"/>
      <c r="AB137" s="237"/>
      <c r="AC137" s="28"/>
      <c r="AD137" s="28"/>
      <c r="AE137" s="28"/>
      <c r="AF137" s="28"/>
      <c r="AG137" s="29"/>
      <c r="AH137" s="63"/>
    </row>
    <row r="138" spans="1:34" s="117" customFormat="1" ht="14.1" customHeight="1">
      <c r="A138" s="225"/>
      <c r="B138" s="115"/>
      <c r="C138" s="252"/>
      <c r="D138" s="253"/>
      <c r="E138" s="253"/>
      <c r="F138" s="253"/>
      <c r="G138" s="253"/>
      <c r="H138" s="254"/>
      <c r="I138" s="255"/>
      <c r="J138" s="256"/>
      <c r="K138" s="256"/>
      <c r="L138" s="256"/>
      <c r="M138" s="256"/>
      <c r="N138" s="256"/>
      <c r="O138" s="257"/>
      <c r="P138" s="252"/>
      <c r="Q138" s="253"/>
      <c r="R138" s="253"/>
      <c r="S138" s="253"/>
      <c r="T138" s="253"/>
      <c r="U138" s="253"/>
      <c r="V138" s="253"/>
      <c r="W138" s="253"/>
      <c r="X138" s="253"/>
      <c r="Y138" s="254"/>
      <c r="Z138" s="252"/>
      <c r="AA138" s="253"/>
      <c r="AB138" s="253"/>
      <c r="AC138" s="253"/>
      <c r="AD138" s="253"/>
      <c r="AE138" s="253"/>
      <c r="AF138" s="253"/>
      <c r="AG138" s="254"/>
      <c r="AH138" s="63"/>
    </row>
    <row r="139" spans="1:34" s="117" customFormat="1" ht="15" customHeight="1">
      <c r="A139" s="225"/>
      <c r="B139" s="115"/>
      <c r="C139" s="246" t="s">
        <v>270</v>
      </c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8"/>
      <c r="AH139" s="63"/>
    </row>
    <row r="140" spans="1:34" s="117" customFormat="1" ht="12" customHeight="1">
      <c r="A140" s="225"/>
      <c r="B140" s="115"/>
      <c r="C140" s="123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122"/>
      <c r="AH140" s="63"/>
    </row>
    <row r="141" spans="1:34" s="117" customFormat="1" ht="12" customHeight="1">
      <c r="A141" s="225"/>
      <c r="B141" s="115"/>
      <c r="C141" s="123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122"/>
      <c r="AH141" s="63"/>
    </row>
    <row r="142" spans="1:34" s="117" customFormat="1" ht="12" customHeight="1">
      <c r="A142" s="225"/>
      <c r="B142" s="115"/>
      <c r="C142" s="123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122"/>
      <c r="AH142" s="63"/>
    </row>
    <row r="143" spans="1:34" s="117" customFormat="1" ht="3" customHeight="1">
      <c r="A143" s="225"/>
      <c r="B143" s="115"/>
      <c r="C143" s="120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21"/>
      <c r="AH143" s="63"/>
    </row>
    <row r="144" spans="1:34" s="117" customFormat="1" ht="3.95" customHeight="1">
      <c r="A144" s="225"/>
      <c r="B144" s="1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63"/>
    </row>
    <row r="145" spans="1:34" s="117" customFormat="1" ht="12" hidden="1" customHeight="1">
      <c r="A145" s="225"/>
      <c r="B145" s="115"/>
      <c r="C145" s="161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142"/>
      <c r="Q145" s="15"/>
      <c r="R145" s="4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16"/>
      <c r="AH145" s="63"/>
    </row>
    <row r="146" spans="1:34" s="117" customFormat="1" ht="12" hidden="1" customHeight="1">
      <c r="A146" s="225"/>
      <c r="B146" s="115"/>
      <c r="C146" s="16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142"/>
      <c r="Q146" s="15"/>
      <c r="R146" s="4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16"/>
      <c r="AH146" s="63"/>
    </row>
    <row r="147" spans="1:34" s="117" customFormat="1" ht="12" hidden="1" customHeight="1">
      <c r="A147" s="225"/>
      <c r="B147" s="115"/>
      <c r="C147" s="161"/>
      <c r="D147" s="35" t="s">
        <v>281</v>
      </c>
      <c r="E147" s="35"/>
      <c r="F147" s="35"/>
      <c r="G147" s="35"/>
      <c r="H147" s="35"/>
      <c r="I147" s="35"/>
      <c r="J147" s="35"/>
      <c r="K147" s="35"/>
      <c r="L147" s="35" t="s">
        <v>282</v>
      </c>
      <c r="M147" s="35"/>
      <c r="N147" s="35"/>
      <c r="O147" s="35"/>
      <c r="P147" s="142"/>
      <c r="Q147" s="15"/>
      <c r="R147" s="40"/>
      <c r="S147" s="35"/>
      <c r="T147" s="35"/>
      <c r="U147" s="35"/>
      <c r="V147" s="35" t="s">
        <v>283</v>
      </c>
      <c r="W147" s="35"/>
      <c r="X147" s="35"/>
      <c r="Y147" s="35"/>
      <c r="Z147" s="35"/>
      <c r="AA147" s="35"/>
      <c r="AB147" s="35"/>
      <c r="AC147" s="241"/>
      <c r="AD147" s="241"/>
      <c r="AE147" s="241"/>
      <c r="AF147" s="35" t="s">
        <v>284</v>
      </c>
      <c r="AG147" s="16"/>
      <c r="AH147" s="63"/>
    </row>
    <row r="148" spans="1:34" s="117" customFormat="1" ht="12" customHeight="1">
      <c r="A148" s="225"/>
      <c r="B148" s="115"/>
      <c r="C148" s="243" t="str">
        <f>"El abajo firmante se hace responsable de los datos que figuran en este documento y declara conocer los reglamentos por los que se rige la prueba los cuales deberá respetar, y solicita su inscripcion en el " &amp; R13 &amp; "."</f>
        <v>El abajo firmante se hace responsable de los datos que figuran en este documento y declara conocer los reglamentos por los que se rige la prueba los cuales deberá respetar, y solicita su inscripcion en el XXVI Rallye Villa de Adeje
18-19 marzo 2016.</v>
      </c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63"/>
    </row>
    <row r="149" spans="1:34" s="117" customFormat="1" ht="19.5" customHeight="1">
      <c r="A149" s="225"/>
      <c r="B149" s="115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63"/>
    </row>
    <row r="150" spans="1:34" s="117" customFormat="1" ht="12.95" customHeight="1">
      <c r="A150" s="225"/>
      <c r="B150" s="115"/>
      <c r="C150" s="245" t="str">
        <f>"De acuerdo con lo establecido en la Ley Orgánica 15/1999 les informamos de que sus datos personales forman parte de un fichero cuyo responsable es " &amp; C16 &amp; ", con domicilio en " &amp; C17 &amp;  ", " &amp; C19 &amp;  ". La finalidad de este fichero es llevar a cabo la gestión y control de los participantes en el " &amp; R13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VILLA DE ADEJE, con domicilio en Avda. Pablo Mayor, 5- Pabellón Municipal de Deportes), 38670-VILLA DE ADEJE (TENERIFE). La finalidad de este fichero es llevar a cabo la gestión y control de los participantes en el XXVI Rallye Villa de Adeje
18-19 marzo 2016. Si lo desean podrán ejercitar los derechos de acceso, rectificación, cancelación y oposición, dirigiéndose por escrito a la dirección señalada y adjuntando una fotocopia de su DNI.</v>
      </c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63" t="s">
        <v>87</v>
      </c>
    </row>
    <row r="151" spans="1:34" s="117" customFormat="1" ht="12.95" customHeight="1">
      <c r="A151" s="225"/>
      <c r="B151" s="11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63"/>
    </row>
    <row r="152" spans="1:34" s="117" customFormat="1" ht="30.75" customHeight="1">
      <c r="A152" s="225"/>
      <c r="B152" s="11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63"/>
    </row>
    <row r="153" spans="1:34" s="117" customFormat="1" ht="15" customHeight="1">
      <c r="A153" s="225"/>
      <c r="B153" s="115"/>
      <c r="C153" s="242" t="s">
        <v>378</v>
      </c>
      <c r="D153" s="242"/>
      <c r="E153" s="242"/>
      <c r="F153" s="242"/>
      <c r="G153" s="242"/>
      <c r="H153" s="242"/>
      <c r="I153" s="242"/>
      <c r="J153" s="242"/>
      <c r="K153" s="242" t="s">
        <v>80</v>
      </c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 t="s">
        <v>81</v>
      </c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63"/>
    </row>
    <row r="154" spans="1:34" s="117" customFormat="1" ht="15" customHeight="1">
      <c r="A154" s="225"/>
      <c r="B154" s="1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63"/>
    </row>
    <row r="155" spans="1:34" s="117" customFormat="1" ht="15" customHeight="1">
      <c r="A155" s="225"/>
      <c r="B155" s="1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63"/>
    </row>
    <row r="156" spans="1:34" s="117" customFormat="1" ht="15" customHeight="1">
      <c r="A156" s="225"/>
      <c r="B156" s="1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63"/>
    </row>
    <row r="157" spans="1:34" s="117" customFormat="1" ht="9.75" customHeight="1">
      <c r="A157" s="225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9"/>
    </row>
    <row r="158" spans="1:34" s="117" customFormat="1" ht="21" customHeight="1">
      <c r="A158" s="225"/>
      <c r="B158" s="118"/>
      <c r="C158" s="118"/>
      <c r="D158" s="276" t="s">
        <v>262</v>
      </c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  <c r="AB158" s="277"/>
      <c r="AC158" s="277"/>
      <c r="AD158" s="277"/>
      <c r="AE158" s="277"/>
      <c r="AF158" s="278"/>
      <c r="AG158" s="118"/>
      <c r="AH158" s="119"/>
    </row>
    <row r="159" spans="1:34" s="117" customFormat="1" ht="6.75" customHeight="1">
      <c r="A159" s="225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9"/>
    </row>
    <row r="160" spans="1:34" s="117" customFormat="1" ht="5.0999999999999996" customHeight="1">
      <c r="A160" s="225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</row>
    <row r="161" spans="1:34" s="117" customFormat="1" ht="15" customHeight="1">
      <c r="A161" s="225"/>
      <c r="B161" s="115"/>
      <c r="C161" s="239" t="s">
        <v>365</v>
      </c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63"/>
    </row>
    <row r="162" spans="1:34" s="117" customFormat="1" ht="15" customHeight="1">
      <c r="A162" s="225"/>
      <c r="B162" s="115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63"/>
    </row>
    <row r="163" spans="1:34" s="117" customFormat="1" ht="15" customHeight="1">
      <c r="A163" s="225"/>
      <c r="B163" s="115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63"/>
    </row>
    <row r="164" spans="1:34" s="117" customFormat="1" ht="2.25" customHeight="1">
      <c r="A164" s="22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6"/>
    </row>
    <row r="165" spans="1:34" s="117" customFormat="1" ht="15" customHeight="1">
      <c r="A165" s="22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63"/>
    </row>
    <row r="166" spans="1:34" s="117" customFormat="1" ht="15" customHeight="1">
      <c r="A166" s="22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63"/>
    </row>
    <row r="167" spans="1:34" s="117" customFormat="1" ht="15" customHeight="1">
      <c r="A167" s="22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63"/>
    </row>
    <row r="168" spans="1:34" s="117" customFormat="1" ht="15" customHeight="1">
      <c r="A168" s="22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63"/>
    </row>
    <row r="169" spans="1:34" s="117" customFormat="1" ht="15" customHeight="1">
      <c r="A169" s="22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63"/>
    </row>
    <row r="170" spans="1:34" s="117" customFormat="1" ht="15" customHeight="1">
      <c r="A170" s="22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63"/>
    </row>
    <row r="171" spans="1:34" s="117" customFormat="1" ht="15" customHeight="1">
      <c r="A171" s="22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63"/>
    </row>
    <row r="172" spans="1:34" s="117" customFormat="1" ht="15" customHeight="1">
      <c r="A172" s="22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63"/>
    </row>
    <row r="173" spans="1:34" s="117" customFormat="1" ht="15" customHeight="1">
      <c r="A173" s="225"/>
      <c r="B173" s="115"/>
      <c r="C173" s="115"/>
      <c r="D173" s="115"/>
      <c r="E173" s="115"/>
      <c r="F173" s="115"/>
      <c r="G173" s="115" t="b">
        <v>1</v>
      </c>
      <c r="H173" s="115" t="b">
        <v>0</v>
      </c>
      <c r="I173" s="115">
        <v>1</v>
      </c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63"/>
    </row>
    <row r="174" spans="1:34" s="117" customFormat="1" ht="15" customHeight="1">
      <c r="A174" s="225"/>
      <c r="B174" s="115"/>
      <c r="C174" s="115"/>
      <c r="D174" s="115"/>
      <c r="E174" s="115"/>
      <c r="F174" s="115"/>
      <c r="G174" s="115" t="b">
        <v>0</v>
      </c>
      <c r="H174" s="115" t="b">
        <v>0</v>
      </c>
      <c r="I174" s="116" t="b">
        <v>0</v>
      </c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63"/>
    </row>
    <row r="175" spans="1:34" s="117" customFormat="1" ht="15" customHeight="1">
      <c r="A175" s="225"/>
      <c r="B175" s="115"/>
      <c r="C175" s="115"/>
      <c r="D175" s="115"/>
      <c r="E175" s="115"/>
      <c r="F175" s="115"/>
      <c r="G175" s="115"/>
      <c r="H175" s="115" t="b">
        <v>0</v>
      </c>
      <c r="I175" s="115" t="b">
        <v>0</v>
      </c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63"/>
    </row>
    <row r="176" spans="1:34" s="117" customFormat="1" ht="15" customHeight="1">
      <c r="A176" s="225"/>
      <c r="B176" s="115"/>
      <c r="C176" s="115"/>
      <c r="D176" s="115"/>
      <c r="E176" s="115"/>
      <c r="F176" s="115"/>
      <c r="G176" s="115"/>
      <c r="H176" s="115" t="b">
        <v>0</v>
      </c>
      <c r="I176" s="115" t="b">
        <v>0</v>
      </c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63"/>
    </row>
    <row r="177" spans="1:34" s="117" customFormat="1" ht="15" customHeight="1">
      <c r="A177" s="225"/>
      <c r="B177" s="115"/>
      <c r="C177" s="115"/>
      <c r="D177" s="115"/>
      <c r="E177" s="115"/>
      <c r="F177" s="115"/>
      <c r="G177" s="115"/>
      <c r="H177" s="115" t="b">
        <v>1</v>
      </c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63"/>
    </row>
    <row r="178" spans="1:34" s="117" customFormat="1" ht="15" customHeight="1">
      <c r="A178" s="22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63"/>
    </row>
    <row r="179" spans="1:34" s="117" customFormat="1" ht="15" customHeight="1">
      <c r="A179" s="22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63"/>
    </row>
    <row r="180" spans="1:34" s="117" customFormat="1" ht="15" customHeight="1">
      <c r="A180" s="22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63"/>
    </row>
    <row r="181" spans="1:34" s="117" customFormat="1" ht="15" customHeight="1">
      <c r="A181" s="22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63"/>
    </row>
    <row r="182" spans="1:34" s="117" customFormat="1" ht="15" customHeight="1">
      <c r="A182" s="22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63"/>
    </row>
    <row r="183" spans="1:34" s="117" customFormat="1" ht="15" customHeight="1">
      <c r="A183" s="22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63"/>
    </row>
    <row r="184" spans="1:34" s="117" customFormat="1" ht="15" customHeight="1">
      <c r="A184" s="22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63"/>
    </row>
    <row r="185" spans="1:34" s="117" customFormat="1" ht="15" customHeight="1">
      <c r="A185" s="22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63"/>
    </row>
    <row r="186" spans="1:34" s="117" customFormat="1" ht="15" customHeight="1">
      <c r="A186" s="22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63"/>
    </row>
    <row r="187" spans="1:34" s="117" customFormat="1" ht="15" customHeight="1">
      <c r="A187" s="22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63"/>
    </row>
    <row r="188" spans="1:34" s="117" customFormat="1" ht="15" customHeight="1">
      <c r="A188" s="22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63"/>
    </row>
    <row r="189" spans="1:34" s="117" customFormat="1" ht="15" customHeight="1">
      <c r="A189" s="22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63"/>
    </row>
    <row r="190" spans="1:34" s="117" customFormat="1" ht="15" customHeight="1">
      <c r="A190" s="22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63"/>
    </row>
    <row r="191" spans="1:34" s="117" customFormat="1" ht="15" customHeight="1">
      <c r="A191" s="22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63"/>
    </row>
    <row r="192" spans="1:34" s="117" customFormat="1" ht="15" customHeight="1">
      <c r="A192" s="22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63"/>
    </row>
    <row r="193" spans="1:34" s="117" customFormat="1" ht="15" customHeight="1">
      <c r="A193" s="22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63"/>
    </row>
    <row r="194" spans="1:34" s="117" customFormat="1" ht="15" customHeight="1">
      <c r="A194" s="22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63"/>
    </row>
    <row r="195" spans="1:34" s="117" customFormat="1" ht="15" customHeight="1">
      <c r="A195" s="22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63"/>
    </row>
    <row r="196" spans="1:34" s="117" customFormat="1" ht="15" customHeight="1">
      <c r="A196" s="22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63"/>
    </row>
    <row r="197" spans="1:34" s="117" customFormat="1" ht="15" customHeight="1">
      <c r="A197" s="22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63"/>
    </row>
    <row r="198" spans="1:34" s="117" customFormat="1" ht="15" customHeight="1">
      <c r="A198" s="225"/>
      <c r="B198" s="140"/>
      <c r="C198" s="140"/>
      <c r="D198" s="140"/>
      <c r="E198" s="140"/>
      <c r="F198" s="140"/>
      <c r="G198" s="140"/>
      <c r="H198" s="196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27"/>
    </row>
    <row r="199" spans="1:34" s="117" customFormat="1" ht="14.25" customHeight="1">
      <c r="A199" s="225"/>
      <c r="B199" s="224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65"/>
      <c r="Y199" s="65"/>
      <c r="Z199" s="65"/>
      <c r="AA199" s="65"/>
      <c r="AB199" s="65"/>
      <c r="AC199" s="65"/>
      <c r="AD199" s="141"/>
      <c r="AE199" s="141"/>
      <c r="AF199" s="141"/>
      <c r="AG199" s="141"/>
      <c r="AH199" s="133"/>
    </row>
    <row r="200" spans="1:34" s="117" customFormat="1" ht="15" hidden="1" customHeight="1">
      <c r="A200" s="225"/>
    </row>
    <row r="201" spans="1:34" ht="15" customHeight="1"/>
    <row r="202" spans="1:34" ht="15" customHeight="1"/>
    <row r="203" spans="1:34" ht="15" customHeight="1"/>
    <row r="204" spans="1:34" ht="15" customHeight="1"/>
    <row r="205" spans="1:34" ht="15" customHeight="1"/>
    <row r="206" spans="1:34" ht="15" customHeight="1"/>
    <row r="207" spans="1:34" ht="15" customHeight="1"/>
    <row r="208" spans="1:34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</sheetData>
  <mergeCells count="205">
    <mergeCell ref="AB20:AD25"/>
    <mergeCell ref="AE20:AG25"/>
    <mergeCell ref="R23:V25"/>
    <mergeCell ref="Q86:AG86"/>
    <mergeCell ref="C90:I90"/>
    <mergeCell ref="J90:P90"/>
    <mergeCell ref="B8:AH9"/>
    <mergeCell ref="C62:I62"/>
    <mergeCell ref="C63:I63"/>
    <mergeCell ref="J62:P62"/>
    <mergeCell ref="J63:P63"/>
    <mergeCell ref="Q63:W63"/>
    <mergeCell ref="C60:AG60"/>
    <mergeCell ref="Q54:U54"/>
    <mergeCell ref="L52:U52"/>
    <mergeCell ref="J47:P47"/>
    <mergeCell ref="Y47:AC47"/>
    <mergeCell ref="AD47:AG47"/>
    <mergeCell ref="Q47:X47"/>
    <mergeCell ref="AB63:AG63"/>
    <mergeCell ref="AD46:AG46"/>
    <mergeCell ref="W20:AA22"/>
    <mergeCell ref="W23:AA25"/>
    <mergeCell ref="D31:K31"/>
    <mergeCell ref="D38:I38"/>
    <mergeCell ref="V45:AG45"/>
    <mergeCell ref="C27:AG27"/>
    <mergeCell ref="R91:Y91"/>
    <mergeCell ref="X98:Z98"/>
    <mergeCell ref="AA100:AC101"/>
    <mergeCell ref="U98:V98"/>
    <mergeCell ref="S98:T98"/>
    <mergeCell ref="S99:T99"/>
    <mergeCell ref="U99:V99"/>
    <mergeCell ref="X99:Z99"/>
    <mergeCell ref="V100:Z101"/>
    <mergeCell ref="AA97:AC97"/>
    <mergeCell ref="AA95:AC95"/>
    <mergeCell ref="AA96:AC96"/>
    <mergeCell ref="V54:AG54"/>
    <mergeCell ref="D54:P54"/>
    <mergeCell ref="V97:Z97"/>
    <mergeCell ref="L91:P91"/>
    <mergeCell ref="D72:I72"/>
    <mergeCell ref="D74:I74"/>
    <mergeCell ref="D80:I80"/>
    <mergeCell ref="D82:I82"/>
    <mergeCell ref="AA98:AC98"/>
    <mergeCell ref="C86:P86"/>
    <mergeCell ref="E95:P95"/>
    <mergeCell ref="C94:P94"/>
    <mergeCell ref="D92:I93"/>
    <mergeCell ref="AE96:AF96"/>
    <mergeCell ref="AA93:AC93"/>
    <mergeCell ref="AA94:AC94"/>
    <mergeCell ref="Q65:W65"/>
    <mergeCell ref="D76:I76"/>
    <mergeCell ref="AE91:AF91"/>
    <mergeCell ref="AE93:AF93"/>
    <mergeCell ref="AE94:AF94"/>
    <mergeCell ref="AE95:AF95"/>
    <mergeCell ref="C68:AG68"/>
    <mergeCell ref="AA91:AC91"/>
    <mergeCell ref="Z128:AB128"/>
    <mergeCell ref="P125:Y125"/>
    <mergeCell ref="L93:P93"/>
    <mergeCell ref="C99:D99"/>
    <mergeCell ref="D101:G102"/>
    <mergeCell ref="E99:F99"/>
    <mergeCell ref="C129:H129"/>
    <mergeCell ref="P123:Y123"/>
    <mergeCell ref="Z122:AB122"/>
    <mergeCell ref="I123:O123"/>
    <mergeCell ref="Z121:AG121"/>
    <mergeCell ref="C123:H123"/>
    <mergeCell ref="P127:Y127"/>
    <mergeCell ref="P121:Y121"/>
    <mergeCell ref="C119:AG119"/>
    <mergeCell ref="C121:H121"/>
    <mergeCell ref="C127:H127"/>
    <mergeCell ref="Z123:AG123"/>
    <mergeCell ref="C125:H125"/>
    <mergeCell ref="Z124:AB124"/>
    <mergeCell ref="AA99:AC99"/>
    <mergeCell ref="H101:O103"/>
    <mergeCell ref="Y56:AC56"/>
    <mergeCell ref="V49:AG49"/>
    <mergeCell ref="C64:I64"/>
    <mergeCell ref="V58:AG58"/>
    <mergeCell ref="C70:I70"/>
    <mergeCell ref="J70:AG70"/>
    <mergeCell ref="E98:P98"/>
    <mergeCell ref="J64:P64"/>
    <mergeCell ref="J65:P65"/>
    <mergeCell ref="C65:I65"/>
    <mergeCell ref="AD55:AG55"/>
    <mergeCell ref="J56:P56"/>
    <mergeCell ref="N58:U58"/>
    <mergeCell ref="C51:C58"/>
    <mergeCell ref="D56:I56"/>
    <mergeCell ref="I49:M49"/>
    <mergeCell ref="Q62:W62"/>
    <mergeCell ref="X62:AA62"/>
    <mergeCell ref="AB62:AG62"/>
    <mergeCell ref="AB64:AG64"/>
    <mergeCell ref="AB65:AG65"/>
    <mergeCell ref="X64:AA64"/>
    <mergeCell ref="Q64:W64"/>
    <mergeCell ref="D49:H49"/>
    <mergeCell ref="B1:AH1"/>
    <mergeCell ref="D58:H58"/>
    <mergeCell ref="AD56:AG56"/>
    <mergeCell ref="Q56:X56"/>
    <mergeCell ref="I58:M58"/>
    <mergeCell ref="C42:C49"/>
    <mergeCell ref="D47:I47"/>
    <mergeCell ref="G12:P14"/>
    <mergeCell ref="R12:AG12"/>
    <mergeCell ref="C21:P22"/>
    <mergeCell ref="R13:AG14"/>
    <mergeCell ref="C17:P18"/>
    <mergeCell ref="AB18:AD19"/>
    <mergeCell ref="AE18:AG19"/>
    <mergeCell ref="R16:AG16"/>
    <mergeCell ref="R18:AA19"/>
    <mergeCell ref="C16:P16"/>
    <mergeCell ref="R20:V22"/>
    <mergeCell ref="C19:P20"/>
    <mergeCell ref="C29:C40"/>
    <mergeCell ref="Y38:AC38"/>
    <mergeCell ref="D36:P36"/>
    <mergeCell ref="V36:AG36"/>
    <mergeCell ref="Q38:X38"/>
    <mergeCell ref="D158:AF158"/>
    <mergeCell ref="D140:AF142"/>
    <mergeCell ref="C66:AG66"/>
    <mergeCell ref="C88:AG88"/>
    <mergeCell ref="E96:P96"/>
    <mergeCell ref="E97:P97"/>
    <mergeCell ref="I99:P99"/>
    <mergeCell ref="Q90:AG90"/>
    <mergeCell ref="D78:I78"/>
    <mergeCell ref="Z136:AG136"/>
    <mergeCell ref="P130:Y130"/>
    <mergeCell ref="Z131:AB131"/>
    <mergeCell ref="P136:Y136"/>
    <mergeCell ref="C136:H136"/>
    <mergeCell ref="C133:E133"/>
    <mergeCell ref="C132:H132"/>
    <mergeCell ref="I130:O130"/>
    <mergeCell ref="Z135:AB135"/>
    <mergeCell ref="Z127:AG127"/>
    <mergeCell ref="I121:O121"/>
    <mergeCell ref="P129:Y129"/>
    <mergeCell ref="I129:O129"/>
    <mergeCell ref="I127:O127"/>
    <mergeCell ref="Z129:AG129"/>
    <mergeCell ref="I138:O138"/>
    <mergeCell ref="Z134:AG134"/>
    <mergeCell ref="I136:O136"/>
    <mergeCell ref="Z125:AG125"/>
    <mergeCell ref="C23:P25"/>
    <mergeCell ref="Q36:U36"/>
    <mergeCell ref="B6:AH6"/>
    <mergeCell ref="Q45:U45"/>
    <mergeCell ref="Z133:AB133"/>
    <mergeCell ref="L31:U31"/>
    <mergeCell ref="D45:P45"/>
    <mergeCell ref="J38:P38"/>
    <mergeCell ref="D40:H40"/>
    <mergeCell ref="I40:M40"/>
    <mergeCell ref="V40:AG40"/>
    <mergeCell ref="N40:U40"/>
    <mergeCell ref="AD38:AG38"/>
    <mergeCell ref="L43:U43"/>
    <mergeCell ref="D43:K43"/>
    <mergeCell ref="V43:AG43"/>
    <mergeCell ref="D34:P34"/>
    <mergeCell ref="D52:K52"/>
    <mergeCell ref="N49:U49"/>
    <mergeCell ref="V52:AG52"/>
    <mergeCell ref="Z132:AG132"/>
    <mergeCell ref="Z126:AB126"/>
    <mergeCell ref="I134:O134"/>
    <mergeCell ref="P132:Y132"/>
    <mergeCell ref="P134:Y134"/>
    <mergeCell ref="I132:O132"/>
    <mergeCell ref="Q34:AG34"/>
    <mergeCell ref="V31:AG31"/>
    <mergeCell ref="C161:AG163"/>
    <mergeCell ref="AC147:AE147"/>
    <mergeCell ref="C153:J153"/>
    <mergeCell ref="K153:V153"/>
    <mergeCell ref="C148:AG149"/>
    <mergeCell ref="W153:AG153"/>
    <mergeCell ref="C150:AG152"/>
    <mergeCell ref="C139:AG139"/>
    <mergeCell ref="I125:O125"/>
    <mergeCell ref="Z130:AG130"/>
    <mergeCell ref="C130:H130"/>
    <mergeCell ref="C134:H134"/>
    <mergeCell ref="Z138:AG138"/>
    <mergeCell ref="C138:H138"/>
    <mergeCell ref="Z137:AB137"/>
    <mergeCell ref="P138:Y138"/>
  </mergeCells>
  <conditionalFormatting sqref="AC147:AE147">
    <cfRule type="cellIs" dxfId="9" priority="124" stopIfTrue="1" operator="equal">
      <formula>""</formula>
    </cfRule>
  </conditionalFormatting>
  <conditionalFormatting sqref="AB65 C63:J63 Q63 Q65">
    <cfRule type="cellIs" dxfId="8" priority="14" stopIfTrue="1" operator="equal">
      <formula>""</formula>
    </cfRule>
  </conditionalFormatting>
  <conditionalFormatting sqref="AD100:AF100">
    <cfRule type="expression" dxfId="7" priority="27" stopIfTrue="1">
      <formula>IVA=FALSE</formula>
    </cfRule>
  </conditionalFormatting>
  <conditionalFormatting sqref="AB20:AG25">
    <cfRule type="expression" dxfId="6" priority="8" stopIfTrue="1">
      <formula>$R$13="40 Rallye de Ourense"</formula>
    </cfRule>
  </conditionalFormatting>
  <conditionalFormatting sqref="AB63">
    <cfRule type="expression" dxfId="5" priority="179" stopIfTrue="1">
      <formula>Turbo=2</formula>
    </cfRule>
    <cfRule type="cellIs" dxfId="4" priority="181" stopIfTrue="1" operator="equal">
      <formula>""</formula>
    </cfRule>
  </conditionalFormatting>
  <conditionalFormatting sqref="G100:O100">
    <cfRule type="expression" dxfId="3" priority="230" stopIfTrue="1">
      <formula>$C$198&lt;&gt;"   "</formula>
    </cfRule>
  </conditionalFormatting>
  <conditionalFormatting sqref="C65">
    <cfRule type="expression" dxfId="2" priority="342" stopIfTrue="1">
      <formula>$O$199=6</formula>
    </cfRule>
  </conditionalFormatting>
  <conditionalFormatting sqref="AD47:AG47 AD56:AG56">
    <cfRule type="cellIs" dxfId="1" priority="351" stopIfTrue="1" operator="equal">
      <formula>""</formula>
    </cfRule>
  </conditionalFormatting>
  <conditionalFormatting sqref="C66:AG66">
    <cfRule type="expression" dxfId="0" priority="357" stopIfTrue="1">
      <formula>$O$196=6</formula>
    </cfRule>
  </conditionalFormatting>
  <dataValidations xWindow="42844" yWindow="99" count="10">
    <dataValidation allowBlank="1" showInputMessage="1" showErrorMessage="1" promptTitle="Datos del titular de la Factura" prompt="Rellene este apartado con los datos de la persona física o jurídica a nombre de quien deba expedirse la factura por los derechos de inscripción.&#10;&#10;¡¡¡ ATENCIÓN !!! Si no se facilitan estos datos se expedirá la factura a nombre del 1er. conductor" sqref="E95:P95"/>
    <dataValidation type="textLength" showInputMessage="1" showErrorMessage="1" errorTitle="Código Cuenta Cliente" error="Longitud exacta de 20 caracteres, teclee sin espacios ni separadores&#10;" promptTitle="Nº DE CUENTA DEL ORGANIZADOR" prompt="&#10;¡¡¡ ATENCIÓN !!! &#10;&#10;Compruebe que el número de cuenta coincide con el publicado por el Organizador en su Reglamento Particular" sqref="G103">
      <formula1>20</formula1>
      <formula2>29</formula2>
    </dataValidation>
    <dataValidation type="whole" allowBlank="1" showInputMessage="1" showErrorMessage="1" errorTitle="Solicitud de Inscripción" error="Teclee un valor numérico entre 0 y 120" promptTitle="Nº de entrada" prompt="¡¡¡ ATENCIÓN !!! Datos a rellenar por el Organizador" sqref="AB20:AD25">
      <formula1>0</formula1>
      <formula2>120</formula2>
    </dataValidation>
    <dataValidation type="whole" allowBlank="1" showInputMessage="1" showErrorMessage="1" errorTitle="Número de dorsal" error="Teclee un valor numérico entre 0 y 120" promptTitle="Nº de dorsal" prompt="¡¡¡ ATENCIÓN !!! Datos a rellenar por el Organizador" sqref="AE20:AG25">
      <formula1>0</formula1>
      <formula2>120</formula2>
    </dataValidation>
    <dataValidation type="date" allowBlank="1" showInputMessage="1" showErrorMessage="1" errorTitle="Fecha de Recepción" error="Teclee una fecha (formato DD/MM/AA) entre el 01/01/07 y el 31/12/07" promptTitle="Fecha de recepción" prompt="¡¡¡ ATENCIÓN !!! Datos a rellenar por el Organizador" sqref="W20:AA22">
      <formula1>39814</formula1>
      <formula2>40178</formula2>
    </dataValidation>
    <dataValidation type="time" allowBlank="1" showInputMessage="1" showErrorMessage="1" errorTitle="Hora de recepción" error="Teclee una hora válida en formato HH:MM" promptTitle="Hora de recepción" prompt="¡¡¡ ATENCIÓN !!! Datos a rellenar por el Organizador" sqref="W23:AA25">
      <formula1>0</formula1>
      <formula2>0.999305555555556</formula2>
    </dataValidation>
    <dataValidation allowBlank="1" showInputMessage="1" showErrorMessage="1" promptTitle="¡¡¡ ATENCIÓN !!!" prompt="&#10;Dato obligatorio" sqref="C63:C65 AB65 J63 D63:F63 Q65"/>
    <dataValidation type="decimal" allowBlank="1" showInputMessage="1" showErrorMessage="1" errorTitle="CILINDRADA VEHICULO" error="Teclear la cilindrada sólo en formato numérico:&#10;&#10;Ejemplo:&#10;&#10;Formatos Correctos :   1975 - 1.975  - 1975,5&#10;Formatos Erroneos:     1975 c.c  - 1975 cc - 1975 CC, etc" promptTitle="¡¡¡ ATENCIÓN !!!" prompt="&#10;Dato obligatorio" sqref="Q63">
      <formula1>1</formula1>
      <formula2>5000</formula2>
    </dataValidation>
    <dataValidation type="whole" showErrorMessage="1" errorTitle="Año de nacimiento" error="El año debe de ser numérico y con un valor comprendido entre 1940 y 2000" promptTitle="Año de nacimiento del Piloto" prompt="¡¡¡ OBLIGATORIO !!!" sqref="AD47:AG47">
      <formula1>1940</formula1>
      <formula2>2000</formula2>
    </dataValidation>
    <dataValidation type="whole" showInputMessage="1" showErrorMessage="1" errorTitle="Fecha de nacimiento" error="El año debe de ser numérico y con un valor comprendido entre 1940 y 2000" sqref="AD56:AG56">
      <formula1>1940</formula1>
      <formula2>2000</formula2>
    </dataValidation>
  </dataValidations>
  <pageMargins left="0.59055118110236227" right="0.39370078740157483" top="0.31496062992125984" bottom="0.39370078740157483" header="0" footer="0.31496062992125984"/>
  <pageSetup paperSize="9" scale="88" orientation="portrait" r:id="rId1"/>
  <headerFooter alignWithMargins="0">
    <oddFooter>&amp;R&amp;"Tahoma,Normal"&amp;8Página &amp;"Tahoma,Negrita"&amp;9&amp;P&amp;"Tahoma,Normal"&amp;8 de &amp;"Tahoma,Negrita"&amp;9&amp;N</oddFooter>
  </headerFooter>
  <rowBreaks count="2" manualBreakCount="2">
    <brk id="83" min="1" max="33" man="1"/>
    <brk id="156" min="1" max="33" man="1"/>
  </rowBreaks>
  <colBreaks count="1" manualBreakCount="1">
    <brk id="1" max="1048575" man="1"/>
  </colBreaks>
  <cellWatches>
    <cellWatch r="I74"/>
    <cellWatch r="E95"/>
    <cellWatch r="E96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21"/>
    <pageSetUpPr autoPageBreaks="0"/>
  </sheetPr>
  <dimension ref="A1:IO39"/>
  <sheetViews>
    <sheetView workbookViewId="0">
      <selection activeCell="J31" sqref="J31:L31"/>
    </sheetView>
  </sheetViews>
  <sheetFormatPr baseColWidth="10" defaultColWidth="0" defaultRowHeight="0" customHeight="1" zeroHeight="1"/>
  <cols>
    <col min="1" max="1" width="4" style="67" customWidth="1"/>
    <col min="2" max="2" width="5.7109375" style="62" customWidth="1"/>
    <col min="3" max="3" width="9.7109375" style="62" customWidth="1"/>
    <col min="4" max="4" width="13.7109375" style="62" customWidth="1"/>
    <col min="5" max="5" width="9.7109375" style="62" customWidth="1"/>
    <col min="6" max="6" width="13.7109375" style="62" customWidth="1"/>
    <col min="7" max="8" width="8.7109375" style="62" customWidth="1"/>
    <col min="9" max="15" width="4.7109375" style="62" customWidth="1"/>
    <col min="16" max="16" width="3.7109375" style="68" customWidth="1"/>
    <col min="17" max="17" width="4.140625" style="68" hidden="1" customWidth="1"/>
    <col min="18" max="26" width="11.42578125" style="68" hidden="1" customWidth="1"/>
    <col min="27" max="31" width="11.42578125" style="69" hidden="1" customWidth="1"/>
    <col min="32" max="162" width="11.42578125" style="67" hidden="1" customWidth="1"/>
    <col min="163" max="163" width="7.7109375" style="67" hidden="1" customWidth="1"/>
    <col min="164" max="249" width="11.42578125" style="67" hidden="1" customWidth="1"/>
    <col min="250" max="16384" width="0" style="67" hidden="1"/>
  </cols>
  <sheetData>
    <row r="1" spans="1:16" ht="10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8.25" customHeight="1">
      <c r="A2" s="87"/>
      <c r="B2" s="86"/>
      <c r="C2" s="55"/>
      <c r="D2" s="55"/>
      <c r="E2" s="433" t="s">
        <v>346</v>
      </c>
      <c r="F2" s="433"/>
      <c r="G2" s="433"/>
      <c r="H2" s="433"/>
      <c r="I2" s="433"/>
      <c r="J2" s="433"/>
      <c r="K2" s="433"/>
      <c r="L2" s="433"/>
      <c r="M2" s="433"/>
      <c r="N2" s="433"/>
      <c r="O2" s="434"/>
      <c r="P2" s="88"/>
    </row>
    <row r="3" spans="1:16" ht="60" customHeight="1">
      <c r="A3" s="87"/>
      <c r="B3" s="437"/>
      <c r="C3" s="438"/>
      <c r="D3" s="77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  <c r="P3" s="88"/>
    </row>
    <row r="4" spans="1:16" ht="6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9"/>
    </row>
    <row r="5" spans="1:16" ht="27" customHeight="1">
      <c r="A5" s="87"/>
      <c r="B5" s="439" t="s">
        <v>112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1"/>
      <c r="P5" s="88"/>
    </row>
    <row r="6" spans="1:16" ht="5.25" hidden="1" customHeight="1">
      <c r="A6" s="87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88"/>
    </row>
    <row r="7" spans="1:16" ht="12" hidden="1" customHeight="1">
      <c r="A7" s="87"/>
      <c r="B7" s="56"/>
      <c r="C7" s="453">
        <v>1</v>
      </c>
      <c r="D7" s="450" t="s">
        <v>83</v>
      </c>
      <c r="E7" s="451"/>
      <c r="F7" s="451"/>
      <c r="G7" s="451"/>
      <c r="H7" s="451"/>
      <c r="I7" s="451"/>
      <c r="J7" s="451"/>
      <c r="K7" s="451"/>
      <c r="L7" s="451"/>
      <c r="M7" s="451"/>
      <c r="N7" s="452"/>
      <c r="O7" s="58"/>
      <c r="P7" s="88"/>
    </row>
    <row r="8" spans="1:16" ht="12" hidden="1" customHeight="1">
      <c r="A8" s="87"/>
      <c r="B8" s="56"/>
      <c r="C8" s="449"/>
      <c r="D8" s="445"/>
      <c r="E8" s="446"/>
      <c r="F8" s="446"/>
      <c r="G8" s="446"/>
      <c r="H8" s="446"/>
      <c r="I8" s="446"/>
      <c r="J8" s="446"/>
      <c r="K8" s="446"/>
      <c r="L8" s="446"/>
      <c r="M8" s="446"/>
      <c r="N8" s="447"/>
      <c r="O8" s="58"/>
      <c r="P8" s="88"/>
    </row>
    <row r="9" spans="1:16" ht="12" hidden="1" customHeight="1">
      <c r="A9" s="87"/>
      <c r="B9" s="56"/>
      <c r="C9" s="448">
        <v>2</v>
      </c>
      <c r="D9" s="442" t="s">
        <v>82</v>
      </c>
      <c r="E9" s="443"/>
      <c r="F9" s="443"/>
      <c r="G9" s="443"/>
      <c r="H9" s="443"/>
      <c r="I9" s="443"/>
      <c r="J9" s="443"/>
      <c r="K9" s="443"/>
      <c r="L9" s="443"/>
      <c r="M9" s="443"/>
      <c r="N9" s="444"/>
      <c r="O9" s="58"/>
      <c r="P9" s="88"/>
    </row>
    <row r="10" spans="1:16" ht="12" hidden="1" customHeight="1">
      <c r="A10" s="87"/>
      <c r="B10" s="56"/>
      <c r="C10" s="449"/>
      <c r="D10" s="445"/>
      <c r="E10" s="446"/>
      <c r="F10" s="446"/>
      <c r="G10" s="446"/>
      <c r="H10" s="446"/>
      <c r="I10" s="446"/>
      <c r="J10" s="446"/>
      <c r="K10" s="446"/>
      <c r="L10" s="446"/>
      <c r="M10" s="446"/>
      <c r="N10" s="447"/>
      <c r="O10" s="58"/>
      <c r="P10" s="88"/>
    </row>
    <row r="11" spans="1:16" ht="12" hidden="1" customHeight="1">
      <c r="A11" s="87"/>
      <c r="B11" s="56"/>
      <c r="C11" s="448">
        <v>3</v>
      </c>
      <c r="D11" s="442" t="s">
        <v>84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4"/>
      <c r="O11" s="58"/>
      <c r="P11" s="88"/>
    </row>
    <row r="12" spans="1:16" ht="12" hidden="1" customHeight="1" thickBot="1">
      <c r="A12" s="87"/>
      <c r="B12" s="56"/>
      <c r="C12" s="462"/>
      <c r="D12" s="459"/>
      <c r="E12" s="460"/>
      <c r="F12" s="460"/>
      <c r="G12" s="460"/>
      <c r="H12" s="460"/>
      <c r="I12" s="460"/>
      <c r="J12" s="460"/>
      <c r="K12" s="460"/>
      <c r="L12" s="460"/>
      <c r="M12" s="460"/>
      <c r="N12" s="461"/>
      <c r="O12" s="58"/>
      <c r="P12" s="88"/>
    </row>
    <row r="13" spans="1:16" ht="5.25" hidden="1" customHeight="1" thickTop="1">
      <c r="A13" s="87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88"/>
    </row>
    <row r="14" spans="1:16" ht="34.5" hidden="1" customHeight="1">
      <c r="A14" s="87"/>
      <c r="B14" s="56"/>
      <c r="C14" s="472" t="s">
        <v>86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58"/>
      <c r="P14" s="88"/>
    </row>
    <row r="15" spans="1:16" ht="6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89"/>
    </row>
    <row r="16" spans="1:16" ht="6" hidden="1" customHeight="1">
      <c r="A16" s="87"/>
      <c r="B16" s="78"/>
      <c r="C16" s="80">
        <v>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8"/>
      <c r="P16" s="88"/>
    </row>
    <row r="17" spans="1:16" ht="18" hidden="1" customHeight="1">
      <c r="A17" s="87"/>
      <c r="B17" s="78"/>
      <c r="C17" s="463" t="s">
        <v>58</v>
      </c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5"/>
      <c r="O17" s="78"/>
      <c r="P17" s="88"/>
    </row>
    <row r="18" spans="1:16" ht="24.6" customHeight="1">
      <c r="A18" s="87"/>
      <c r="B18" s="439" t="str">
        <f>VLOOKUP(C16,' Datos de Organizadores '!A3:K13,2)</f>
        <v>XXVI Rallye Villa de Adeje
18-19 marzo 2016</v>
      </c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1"/>
      <c r="P18" s="88"/>
    </row>
    <row r="19" spans="1:16" ht="6" customHeight="1">
      <c r="A19" s="8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88"/>
    </row>
    <row r="20" spans="1:16" ht="18" hidden="1" customHeight="1">
      <c r="A20" s="87"/>
      <c r="B20" s="78"/>
      <c r="C20" s="469" t="s">
        <v>56</v>
      </c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78"/>
      <c r="P20" s="88"/>
    </row>
    <row r="21" spans="1:16" ht="18" hidden="1" customHeight="1">
      <c r="A21" s="87"/>
      <c r="B21" s="473" t="s">
        <v>109</v>
      </c>
      <c r="C21" s="85" t="s">
        <v>105</v>
      </c>
      <c r="D21" s="474" t="str">
        <f>VLOOKUP(C16,' Datos de Organizadores '!A3:K13,3)</f>
        <v>ESCUDERIA VILLA DE ADEJE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88"/>
    </row>
    <row r="22" spans="1:16" ht="18" hidden="1" customHeight="1">
      <c r="A22" s="87"/>
      <c r="B22" s="473"/>
      <c r="C22" s="85" t="s">
        <v>5</v>
      </c>
      <c r="D22" s="474" t="str">
        <f>VLOOKUP($C$16,' Datos de Organizadores '!$A$3:$K$13,4)</f>
        <v>Avda. Pablo Mayor, 5- Pabellón Municipal de Deportes)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88"/>
    </row>
    <row r="23" spans="1:16" ht="18" hidden="1" customHeight="1">
      <c r="A23" s="87"/>
      <c r="B23" s="473"/>
      <c r="C23" s="85" t="s">
        <v>106</v>
      </c>
      <c r="D23" s="81" t="str">
        <f>VLOOKUP($C$16,' Datos de Organizadores '!$A$3:$K$13,5)</f>
        <v>38670</v>
      </c>
      <c r="E23" s="83" t="s">
        <v>54</v>
      </c>
      <c r="F23" s="475" t="str">
        <f>VLOOKUP($C$16,' Datos de Organizadores '!$A$3:$K$13,6)</f>
        <v>VILLA DE ADEJE</v>
      </c>
      <c r="G23" s="475"/>
      <c r="H23" s="475"/>
      <c r="I23" s="475"/>
      <c r="J23" s="475"/>
      <c r="K23" s="475"/>
      <c r="L23" s="475"/>
      <c r="M23" s="475"/>
      <c r="N23" s="475"/>
      <c r="O23" s="475"/>
      <c r="P23" s="88"/>
    </row>
    <row r="24" spans="1:16" ht="18" hidden="1" customHeight="1">
      <c r="A24" s="87"/>
      <c r="B24" s="473"/>
      <c r="C24" s="85" t="s">
        <v>61</v>
      </c>
      <c r="D24" s="475" t="str">
        <f>IF(VLOOKUP($C$16,' Datos de Organizadores '!$A$3:$K$13,7)&lt;&gt;0,"("&amp;(VLOOKUP($C$16,' Datos de Organizadores '!$A$3:$K$13,7)&amp;")"),"")</f>
        <v>(TENERIFE)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88"/>
    </row>
    <row r="25" spans="1:16" ht="18" hidden="1" customHeight="1">
      <c r="A25" s="87"/>
      <c r="B25" s="473"/>
      <c r="C25" s="85" t="s">
        <v>48</v>
      </c>
      <c r="D25" s="82" t="str">
        <f>VLOOKUP($C$16,' Datos de Organizadores '!$A$3:$K$13,8)</f>
        <v>922 775 117</v>
      </c>
      <c r="E25" s="84" t="s">
        <v>54</v>
      </c>
      <c r="F25" s="82">
        <f>VLOOKUP($C$16,' Datos de Organizadores '!$A$3:$K$13,9)</f>
        <v>0</v>
      </c>
      <c r="G25" s="84" t="s">
        <v>49</v>
      </c>
      <c r="H25" s="471" t="str">
        <f>VLOOKUP($C$16,' Datos de Organizadores '!$A$3:$K$13,10)</f>
        <v>escuderiavilladeadeje@gmail.com
www.rallyevilladeadeje.com</v>
      </c>
      <c r="I25" s="471"/>
      <c r="J25" s="471"/>
      <c r="K25" s="471"/>
      <c r="L25" s="471"/>
      <c r="M25" s="471"/>
      <c r="N25" s="471"/>
      <c r="O25" s="471"/>
      <c r="P25" s="88"/>
    </row>
    <row r="26" spans="1:16" ht="6" hidden="1" customHeight="1">
      <c r="A26" s="8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8"/>
    </row>
    <row r="27" spans="1:16" ht="15.95" hidden="1" customHeight="1">
      <c r="A27" s="87"/>
      <c r="B27" s="78"/>
      <c r="C27" s="466" t="s">
        <v>35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8"/>
      <c r="O27" s="78"/>
      <c r="P27" s="88"/>
    </row>
    <row r="28" spans="1:16" ht="20.100000000000001" customHeight="1">
      <c r="A28" s="87"/>
      <c r="B28" s="476" t="s">
        <v>110</v>
      </c>
      <c r="C28" s="479" t="s">
        <v>43</v>
      </c>
      <c r="D28" s="479"/>
      <c r="E28" s="479"/>
      <c r="F28" s="479"/>
      <c r="G28" s="479"/>
      <c r="H28" s="479"/>
      <c r="I28" s="480"/>
      <c r="J28" s="482" t="s">
        <v>89</v>
      </c>
      <c r="K28" s="482"/>
      <c r="L28" s="482"/>
      <c r="M28" s="482" t="s">
        <v>90</v>
      </c>
      <c r="N28" s="482"/>
      <c r="O28" s="482"/>
      <c r="P28" s="88"/>
    </row>
    <row r="29" spans="1:16" ht="18" customHeight="1">
      <c r="A29" s="87"/>
      <c r="B29" s="476"/>
      <c r="C29" s="481" t="s">
        <v>107</v>
      </c>
      <c r="D29" s="481"/>
      <c r="E29" s="481"/>
      <c r="F29" s="481"/>
      <c r="G29" s="481"/>
      <c r="H29" s="481"/>
      <c r="I29" s="481"/>
      <c r="J29" s="485">
        <v>450</v>
      </c>
      <c r="K29" s="454"/>
      <c r="L29" s="454"/>
      <c r="M29" s="454">
        <v>970</v>
      </c>
      <c r="N29" s="454"/>
      <c r="O29" s="454"/>
      <c r="P29" s="88"/>
    </row>
    <row r="30" spans="1:16" ht="18" customHeight="1">
      <c r="A30" s="87"/>
      <c r="B30" s="476"/>
      <c r="C30" s="481" t="s">
        <v>108</v>
      </c>
      <c r="D30" s="481"/>
      <c r="E30" s="481"/>
      <c r="F30" s="481"/>
      <c r="G30" s="481"/>
      <c r="H30" s="481"/>
      <c r="I30" s="481"/>
      <c r="J30" s="458">
        <v>60</v>
      </c>
      <c r="K30" s="455"/>
      <c r="L30" s="455"/>
      <c r="M30" s="455">
        <v>0</v>
      </c>
      <c r="N30" s="455"/>
      <c r="O30" s="455"/>
      <c r="P30" s="88"/>
    </row>
    <row r="31" spans="1:16" ht="18" customHeight="1">
      <c r="A31" s="87"/>
      <c r="B31" s="476"/>
      <c r="C31" s="481" t="s">
        <v>290</v>
      </c>
      <c r="D31" s="481"/>
      <c r="E31" s="481"/>
      <c r="F31" s="481"/>
      <c r="G31" s="481"/>
      <c r="H31" s="481"/>
      <c r="I31" s="481"/>
      <c r="J31" s="457">
        <v>200</v>
      </c>
      <c r="K31" s="457"/>
      <c r="L31" s="458"/>
      <c r="M31" s="456">
        <v>400</v>
      </c>
      <c r="N31" s="457"/>
      <c r="O31" s="458"/>
      <c r="P31" s="88"/>
    </row>
    <row r="32" spans="1:16" ht="18" customHeight="1">
      <c r="A32" s="87"/>
      <c r="B32" s="476"/>
      <c r="C32" s="481" t="s">
        <v>313</v>
      </c>
      <c r="D32" s="481"/>
      <c r="E32" s="481"/>
      <c r="F32" s="481"/>
      <c r="G32" s="481"/>
      <c r="H32" s="481"/>
      <c r="I32" s="481"/>
      <c r="J32" s="457">
        <v>0</v>
      </c>
      <c r="K32" s="457"/>
      <c r="L32" s="458"/>
      <c r="M32" s="456">
        <v>0</v>
      </c>
      <c r="N32" s="457"/>
      <c r="O32" s="458"/>
      <c r="P32" s="88"/>
    </row>
    <row r="33" spans="1:16" ht="6.75" customHeight="1">
      <c r="A33" s="87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88"/>
    </row>
    <row r="34" spans="1:16" ht="20.100000000000001" hidden="1" customHeight="1">
      <c r="A34" s="87"/>
      <c r="B34" s="477" t="s">
        <v>111</v>
      </c>
      <c r="C34" s="478"/>
      <c r="D34" s="478"/>
      <c r="E34" s="478"/>
      <c r="F34" s="478"/>
      <c r="G34" s="478"/>
      <c r="H34" s="99"/>
      <c r="I34" s="483"/>
      <c r="J34" s="484"/>
      <c r="K34" s="100"/>
      <c r="L34" s="483"/>
      <c r="M34" s="484"/>
      <c r="N34" s="484"/>
      <c r="O34" s="484"/>
      <c r="P34" s="88"/>
    </row>
    <row r="35" spans="1:16" ht="14.1" hidden="1" customHeight="1">
      <c r="A35" s="8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88"/>
    </row>
    <row r="36" spans="1:16" ht="14.1" hidden="1" customHeight="1">
      <c r="A36" s="8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88"/>
    </row>
    <row r="37" spans="1:16" ht="14.1" hidden="1" customHeight="1">
      <c r="A37" s="8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88"/>
    </row>
    <row r="38" spans="1:16" ht="6.9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</row>
    <row r="39" spans="1:16" ht="16.5" hidden="1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</sheetData>
  <sheetProtection sheet="1" objects="1" scenarios="1"/>
  <mergeCells count="39"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M28:O28"/>
    <mergeCell ref="I34:J34"/>
    <mergeCell ref="L34:O34"/>
    <mergeCell ref="J28:L28"/>
    <mergeCell ref="J29:L29"/>
    <mergeCell ref="J30:L30"/>
    <mergeCell ref="J31:L31"/>
    <mergeCell ref="M29:O29"/>
    <mergeCell ref="M30:O30"/>
    <mergeCell ref="M31:O31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E2:O3"/>
    <mergeCell ref="B3:C3"/>
    <mergeCell ref="B5:O5"/>
    <mergeCell ref="D9:N10"/>
    <mergeCell ref="C9:C10"/>
    <mergeCell ref="D7:N8"/>
    <mergeCell ref="C7:C8"/>
  </mergeCells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2"/>
  <sheetViews>
    <sheetView workbookViewId="0">
      <selection activeCell="A2" sqref="A2"/>
    </sheetView>
  </sheetViews>
  <sheetFormatPr baseColWidth="10" defaultColWidth="11.42578125" defaultRowHeight="11.25"/>
  <cols>
    <col min="1" max="1" width="11.5703125" style="92" bestFit="1" customWidth="1"/>
    <col min="2" max="2" width="10.42578125" style="92" bestFit="1" customWidth="1"/>
    <col min="3" max="3" width="10.5703125" style="92" bestFit="1" customWidth="1"/>
    <col min="4" max="4" width="15.140625" style="92" bestFit="1" customWidth="1"/>
    <col min="5" max="5" width="19.7109375" style="92" bestFit="1" customWidth="1"/>
    <col min="6" max="6" width="21.7109375" style="92" bestFit="1" customWidth="1"/>
    <col min="7" max="7" width="27.28515625" style="92" bestFit="1" customWidth="1"/>
    <col min="8" max="8" width="18.7109375" style="92" bestFit="1" customWidth="1"/>
    <col min="9" max="9" width="15.5703125" style="92" bestFit="1" customWidth="1"/>
    <col min="10" max="10" width="13.85546875" style="92" bestFit="1" customWidth="1"/>
    <col min="11" max="11" width="21.7109375" style="92" bestFit="1" customWidth="1"/>
    <col min="12" max="12" width="18.85546875" style="92" customWidth="1"/>
    <col min="13" max="13" width="16.5703125" style="92" bestFit="1" customWidth="1"/>
    <col min="14" max="14" width="16.28515625" style="92" bestFit="1" customWidth="1"/>
    <col min="15" max="16" width="16.85546875" style="92" bestFit="1" customWidth="1"/>
    <col min="17" max="17" width="12.42578125" style="92" bestFit="1" customWidth="1"/>
    <col min="18" max="18" width="13.28515625" style="92" bestFit="1" customWidth="1"/>
    <col min="19" max="19" width="9.85546875" style="92" bestFit="1" customWidth="1"/>
    <col min="20" max="20" width="14.28515625" style="92" bestFit="1" customWidth="1"/>
    <col min="21" max="21" width="16.28515625" style="92" bestFit="1" customWidth="1"/>
    <col min="22" max="22" width="17.7109375" style="92" bestFit="1" customWidth="1"/>
    <col min="23" max="23" width="13.28515625" style="92" bestFit="1" customWidth="1"/>
    <col min="24" max="24" width="10.28515625" style="92" bestFit="1" customWidth="1"/>
    <col min="25" max="25" width="8.5703125" style="92" bestFit="1" customWidth="1"/>
    <col min="26" max="26" width="11.42578125" style="92"/>
    <col min="27" max="27" width="13.42578125" style="92" bestFit="1" customWidth="1"/>
    <col min="28" max="28" width="11.140625" style="92" bestFit="1" customWidth="1"/>
    <col min="29" max="29" width="14" style="92" bestFit="1" customWidth="1"/>
    <col min="30" max="31" width="11.42578125" style="92"/>
    <col min="32" max="32" width="7.140625" style="92" bestFit="1" customWidth="1"/>
    <col min="33" max="33" width="8" style="92" bestFit="1" customWidth="1"/>
    <col min="34" max="34" width="11.7109375" style="92" bestFit="1" customWidth="1"/>
    <col min="35" max="35" width="17.85546875" style="92" bestFit="1" customWidth="1"/>
    <col min="36" max="36" width="18.140625" style="92" bestFit="1" customWidth="1"/>
    <col min="37" max="37" width="29" style="92" bestFit="1" customWidth="1"/>
    <col min="38" max="38" width="15.140625" style="92" bestFit="1" customWidth="1"/>
    <col min="39" max="39" width="12.140625" style="92" bestFit="1" customWidth="1"/>
    <col min="40" max="40" width="10.42578125" style="92" bestFit="1" customWidth="1"/>
    <col min="41" max="41" width="12.85546875" style="92" bestFit="1" customWidth="1"/>
    <col min="42" max="42" width="15.28515625" style="92" bestFit="1" customWidth="1"/>
    <col min="43" max="43" width="13" style="92" bestFit="1" customWidth="1"/>
    <col min="44" max="44" width="16.28515625" style="92" bestFit="1" customWidth="1"/>
    <col min="45" max="46" width="13.28515625" style="92" bestFit="1" customWidth="1"/>
    <col min="47" max="47" width="9" style="92" bestFit="1" customWidth="1"/>
    <col min="48" max="48" width="9.85546875" style="92" bestFit="1" customWidth="1"/>
    <col min="49" max="49" width="9.140625" style="92" bestFit="1" customWidth="1"/>
    <col min="50" max="50" width="11.7109375" style="92" bestFit="1" customWidth="1"/>
    <col min="51" max="51" width="8.42578125" style="92" bestFit="1" customWidth="1"/>
    <col min="52" max="52" width="7.7109375" style="92" bestFit="1" customWidth="1"/>
    <col min="53" max="53" width="14.28515625" style="92" bestFit="1" customWidth="1"/>
    <col min="54" max="54" width="5.28515625" style="92" bestFit="1" customWidth="1"/>
    <col min="55" max="55" width="4.85546875" style="92" bestFit="1" customWidth="1"/>
    <col min="56" max="56" width="7" style="92" bestFit="1" customWidth="1"/>
    <col min="57" max="65" width="7.28515625" style="92" bestFit="1" customWidth="1"/>
    <col min="66" max="66" width="7.85546875" style="92" bestFit="1" customWidth="1"/>
    <col min="67" max="67" width="9.28515625" style="92" bestFit="1" customWidth="1"/>
    <col min="68" max="68" width="8.7109375" style="92" bestFit="1" customWidth="1"/>
    <col min="69" max="69" width="4.85546875" style="92" bestFit="1" customWidth="1"/>
    <col min="70" max="70" width="11.140625" style="92" bestFit="1" customWidth="1"/>
    <col min="71" max="71" width="17" style="92" bestFit="1" customWidth="1"/>
    <col min="72" max="72" width="6.28515625" style="92" bestFit="1" customWidth="1"/>
    <col min="73" max="73" width="5.85546875" style="92" bestFit="1" customWidth="1"/>
    <col min="74" max="74" width="6.42578125" style="92" bestFit="1" customWidth="1"/>
    <col min="75" max="75" width="6" style="92" bestFit="1" customWidth="1"/>
    <col min="76" max="76" width="6.7109375" style="92" bestFit="1" customWidth="1"/>
    <col min="77" max="77" width="6.140625" style="92" bestFit="1" customWidth="1"/>
    <col min="78" max="78" width="9.5703125" style="92" bestFit="1" customWidth="1"/>
    <col min="79" max="79" width="12.7109375" style="92" bestFit="1" customWidth="1"/>
    <col min="80" max="80" width="14.5703125" style="92" bestFit="1" customWidth="1"/>
    <col min="81" max="81" width="7.42578125" style="92" bestFit="1" customWidth="1"/>
    <col min="82" max="82" width="9.42578125" style="92" bestFit="1" customWidth="1"/>
    <col min="83" max="83" width="9.5703125" style="92" bestFit="1" customWidth="1"/>
    <col min="84" max="84" width="12.7109375" style="92" bestFit="1" customWidth="1"/>
    <col min="85" max="85" width="14.5703125" style="92" bestFit="1" customWidth="1"/>
    <col min="86" max="86" width="7.42578125" style="92" bestFit="1" customWidth="1"/>
    <col min="87" max="87" width="9.42578125" style="92" bestFit="1" customWidth="1"/>
    <col min="88" max="88" width="9.5703125" style="92" bestFit="1" customWidth="1"/>
    <col min="89" max="89" width="12.7109375" style="92" bestFit="1" customWidth="1"/>
    <col min="90" max="90" width="14.5703125" style="92" bestFit="1" customWidth="1"/>
    <col min="91" max="91" width="7.42578125" style="92" bestFit="1" customWidth="1"/>
    <col min="92" max="92" width="9.42578125" style="92" bestFit="1" customWidth="1"/>
    <col min="93" max="93" width="9.5703125" style="92" bestFit="1" customWidth="1"/>
    <col min="94" max="94" width="12.7109375" style="92" bestFit="1" customWidth="1"/>
    <col min="95" max="95" width="14.5703125" style="92" bestFit="1" customWidth="1"/>
    <col min="96" max="96" width="7.42578125" style="92" bestFit="1" customWidth="1"/>
    <col min="97" max="97" width="9.42578125" style="92" bestFit="1" customWidth="1"/>
    <col min="98" max="98" width="9.5703125" style="92" bestFit="1" customWidth="1"/>
    <col min="99" max="99" width="12.7109375" style="92" bestFit="1" customWidth="1"/>
    <col min="100" max="100" width="14.5703125" style="92" bestFit="1" customWidth="1"/>
    <col min="101" max="101" width="7.42578125" style="92" bestFit="1" customWidth="1"/>
    <col min="102" max="102" width="9.42578125" style="92" bestFit="1" customWidth="1"/>
    <col min="103" max="103" width="9.5703125" style="92" bestFit="1" customWidth="1"/>
    <col min="104" max="104" width="12.7109375" style="92" bestFit="1" customWidth="1"/>
    <col min="105" max="105" width="14.5703125" style="92" bestFit="1" customWidth="1"/>
    <col min="106" max="106" width="7.42578125" style="92" bestFit="1" customWidth="1"/>
    <col min="107" max="107" width="9.42578125" style="92" bestFit="1" customWidth="1"/>
    <col min="108" max="108" width="9.5703125" style="92" bestFit="1" customWidth="1"/>
    <col min="109" max="109" width="12.7109375" style="92" bestFit="1" customWidth="1"/>
    <col min="110" max="110" width="14.5703125" style="92" bestFit="1" customWidth="1"/>
    <col min="111" max="111" width="7.42578125" style="92" bestFit="1" customWidth="1"/>
    <col min="112" max="112" width="9.42578125" style="92" bestFit="1" customWidth="1"/>
    <col min="113" max="113" width="9.5703125" style="92" bestFit="1" customWidth="1"/>
    <col min="114" max="114" width="12.7109375" style="92" bestFit="1" customWidth="1"/>
    <col min="115" max="115" width="14.5703125" style="92" bestFit="1" customWidth="1"/>
    <col min="116" max="16384" width="11.42578125" style="92"/>
  </cols>
  <sheetData>
    <row r="1" spans="1:115">
      <c r="A1" s="92" t="s">
        <v>121</v>
      </c>
      <c r="B1" s="92" t="s">
        <v>122</v>
      </c>
      <c r="C1" s="92" t="s">
        <v>123</v>
      </c>
      <c r="D1" s="92" t="s">
        <v>124</v>
      </c>
      <c r="E1" s="92" t="s">
        <v>125</v>
      </c>
      <c r="F1" s="92" t="s">
        <v>126</v>
      </c>
      <c r="G1" s="92" t="s">
        <v>127</v>
      </c>
      <c r="H1" s="92" t="s">
        <v>128</v>
      </c>
      <c r="I1" s="92" t="s">
        <v>129</v>
      </c>
      <c r="J1" s="92" t="s">
        <v>130</v>
      </c>
      <c r="K1" s="92" t="s">
        <v>131</v>
      </c>
      <c r="L1" s="92" t="s">
        <v>132</v>
      </c>
      <c r="M1" s="92" t="s">
        <v>133</v>
      </c>
      <c r="N1" s="92" t="s">
        <v>134</v>
      </c>
      <c r="O1" s="92" t="s">
        <v>135</v>
      </c>
      <c r="P1" s="92" t="s">
        <v>136</v>
      </c>
      <c r="Q1" s="92" t="s">
        <v>137</v>
      </c>
      <c r="R1" s="92" t="s">
        <v>138</v>
      </c>
      <c r="S1" s="92" t="s">
        <v>139</v>
      </c>
      <c r="T1" s="92" t="s">
        <v>140</v>
      </c>
      <c r="U1" s="92" t="s">
        <v>141</v>
      </c>
      <c r="V1" s="92" t="s">
        <v>142</v>
      </c>
      <c r="W1" s="92" t="s">
        <v>143</v>
      </c>
      <c r="X1" s="92" t="s">
        <v>146</v>
      </c>
      <c r="Y1" s="92" t="s">
        <v>147</v>
      </c>
      <c r="Z1" s="92" t="s">
        <v>148</v>
      </c>
      <c r="AA1" s="92" t="s">
        <v>149</v>
      </c>
      <c r="AB1" s="92" t="s">
        <v>144</v>
      </c>
      <c r="AC1" s="92" t="s">
        <v>145</v>
      </c>
      <c r="AD1" s="92" t="s">
        <v>150</v>
      </c>
      <c r="AE1" s="92" t="s">
        <v>151</v>
      </c>
      <c r="AF1" s="92" t="s">
        <v>152</v>
      </c>
      <c r="AG1" s="92" t="s">
        <v>153</v>
      </c>
      <c r="AH1" s="92" t="s">
        <v>154</v>
      </c>
      <c r="AI1" s="92" t="s">
        <v>155</v>
      </c>
      <c r="AJ1" s="92" t="s">
        <v>156</v>
      </c>
      <c r="AK1" s="92" t="s">
        <v>157</v>
      </c>
      <c r="AL1" s="92" t="s">
        <v>158</v>
      </c>
      <c r="AM1" s="92" t="s">
        <v>159</v>
      </c>
      <c r="AN1" s="92" t="s">
        <v>160</v>
      </c>
      <c r="AO1" s="92" t="s">
        <v>161</v>
      </c>
      <c r="AP1" s="92" t="s">
        <v>162</v>
      </c>
      <c r="AQ1" s="92" t="s">
        <v>163</v>
      </c>
      <c r="AR1" s="92" t="s">
        <v>164</v>
      </c>
      <c r="AS1" s="92" t="s">
        <v>165</v>
      </c>
      <c r="AT1" s="92" t="s">
        <v>166</v>
      </c>
      <c r="AU1" s="92" t="s">
        <v>167</v>
      </c>
      <c r="AV1" s="92" t="s">
        <v>168</v>
      </c>
      <c r="AW1" s="92" t="s">
        <v>169</v>
      </c>
      <c r="AX1" s="92" t="s">
        <v>170</v>
      </c>
      <c r="AY1" s="92" t="s">
        <v>171</v>
      </c>
      <c r="AZ1" s="92" t="s">
        <v>172</v>
      </c>
      <c r="BA1" s="92" t="s">
        <v>173</v>
      </c>
      <c r="BB1" s="92" t="s">
        <v>25</v>
      </c>
      <c r="BC1" s="92" t="s">
        <v>26</v>
      </c>
      <c r="BD1" s="92" t="s">
        <v>191</v>
      </c>
      <c r="BE1" s="92" t="s">
        <v>174</v>
      </c>
      <c r="BF1" s="92" t="s">
        <v>175</v>
      </c>
      <c r="BG1" s="92" t="s">
        <v>176</v>
      </c>
      <c r="BH1" s="92" t="s">
        <v>177</v>
      </c>
      <c r="BI1" s="92" t="s">
        <v>178</v>
      </c>
      <c r="BJ1" s="92" t="s">
        <v>179</v>
      </c>
      <c r="BK1" s="92" t="s">
        <v>180</v>
      </c>
      <c r="BL1" s="92" t="s">
        <v>181</v>
      </c>
      <c r="BM1" s="92" t="s">
        <v>182</v>
      </c>
      <c r="BN1" s="92" t="s">
        <v>95</v>
      </c>
      <c r="BO1" s="92" t="s">
        <v>91</v>
      </c>
      <c r="BP1" s="92" t="s">
        <v>183</v>
      </c>
      <c r="BQ1" s="92" t="s">
        <v>184</v>
      </c>
      <c r="BR1" s="92" t="s">
        <v>185</v>
      </c>
      <c r="BS1" s="92" t="s">
        <v>186</v>
      </c>
      <c r="BT1" s="92" t="s">
        <v>187</v>
      </c>
      <c r="BU1" s="92" t="s">
        <v>188</v>
      </c>
      <c r="BV1" s="92" t="s">
        <v>189</v>
      </c>
      <c r="BW1" s="92" t="s">
        <v>190</v>
      </c>
      <c r="BX1" s="92" t="s">
        <v>92</v>
      </c>
      <c r="BY1" s="92" t="s">
        <v>93</v>
      </c>
      <c r="BZ1" s="92" t="s">
        <v>194</v>
      </c>
      <c r="CA1" s="92" t="s">
        <v>195</v>
      </c>
      <c r="CB1" s="92" t="s">
        <v>196</v>
      </c>
      <c r="CC1" s="92" t="s">
        <v>197</v>
      </c>
      <c r="CD1" s="92" t="s">
        <v>198</v>
      </c>
      <c r="CE1" s="92" t="s">
        <v>199</v>
      </c>
      <c r="CF1" s="92" t="s">
        <v>200</v>
      </c>
      <c r="CG1" s="92" t="s">
        <v>201</v>
      </c>
      <c r="CH1" s="92" t="s">
        <v>202</v>
      </c>
      <c r="CI1" s="92" t="s">
        <v>203</v>
      </c>
      <c r="CJ1" s="92" t="s">
        <v>204</v>
      </c>
      <c r="CK1" s="92" t="s">
        <v>205</v>
      </c>
      <c r="CL1" s="92" t="s">
        <v>206</v>
      </c>
      <c r="CM1" s="92" t="s">
        <v>207</v>
      </c>
      <c r="CN1" s="92" t="s">
        <v>208</v>
      </c>
      <c r="CO1" s="92" t="s">
        <v>209</v>
      </c>
      <c r="CP1" s="92" t="s">
        <v>210</v>
      </c>
      <c r="CQ1" s="92" t="s">
        <v>211</v>
      </c>
      <c r="CR1" s="92" t="s">
        <v>212</v>
      </c>
      <c r="CS1" s="92" t="s">
        <v>213</v>
      </c>
      <c r="CT1" s="92" t="s">
        <v>214</v>
      </c>
      <c r="CU1" s="92" t="s">
        <v>215</v>
      </c>
      <c r="CV1" s="92" t="s">
        <v>216</v>
      </c>
      <c r="CW1" s="92" t="s">
        <v>217</v>
      </c>
      <c r="CX1" s="92" t="s">
        <v>218</v>
      </c>
      <c r="CY1" s="92" t="s">
        <v>219</v>
      </c>
      <c r="CZ1" s="92" t="s">
        <v>220</v>
      </c>
      <c r="DA1" s="92" t="s">
        <v>221</v>
      </c>
      <c r="DB1" s="92" t="s">
        <v>222</v>
      </c>
      <c r="DC1" s="92" t="s">
        <v>223</v>
      </c>
      <c r="DD1" s="92" t="s">
        <v>224</v>
      </c>
      <c r="DE1" s="92" t="s">
        <v>225</v>
      </c>
      <c r="DF1" s="92" t="s">
        <v>226</v>
      </c>
      <c r="DG1" s="92" t="s">
        <v>227</v>
      </c>
      <c r="DH1" s="92" t="s">
        <v>228</v>
      </c>
      <c r="DI1" s="92" t="s">
        <v>229</v>
      </c>
      <c r="DJ1" s="92" t="s">
        <v>230</v>
      </c>
      <c r="DK1" s="92" t="s">
        <v>231</v>
      </c>
    </row>
    <row r="2" spans="1:115" s="93" customFormat="1">
      <c r="A2" s="97">
        <f>VALUE(' Boletín de Inscripción '!AB20)</f>
        <v>0</v>
      </c>
      <c r="B2" s="93">
        <f>VALUE(' Boletín de Inscripción '!AE20)</f>
        <v>0</v>
      </c>
      <c r="C2" s="93">
        <f>B2</f>
        <v>0</v>
      </c>
      <c r="D2" s="93" t="str">
        <f>IF(' Boletín de Inscripción '!D34="",IF(' Boletín de Inscripción '!V31="","",IF(LEN(' Boletín de Inscripción '!V31)&gt;50,PROPER(LEFT(' Boletín de Inscripción '!V31,50)),PROPER(' Boletín de Inscripción '!V31))),IF(LEN(' Boletín de Inscripción '!D34)&gt;50,UPPER(LEFT(' Boletín de Inscripción '!D34,50)),UPPER(' Boletín de Inscripción '!D34)))</f>
        <v/>
      </c>
      <c r="E2" s="93" t="str">
        <f>IF(' Boletín de Inscripción '!D31="","",IF(LEN(' Boletín de Inscripción '!D31)&gt;25,UPPER(LEFT(' Boletín de Inscripción '!D31,25)),UPPER(' Boletín de Inscripción '!D31)))</f>
        <v/>
      </c>
      <c r="F2" s="93" t="str">
        <f>IF(' Boletín de Inscripción '!L31="","",IF(LEN(' Boletín de Inscripción '!L31)&gt;25,UPPER(LEFT(' Boletín de Inscripción '!L31,25)),UPPER(' Boletín de Inscripción '!L31)))</f>
        <v/>
      </c>
      <c r="G2" s="93" t="str">
        <f>D2&amp;" "&amp;E2&amp;" "&amp;F2</f>
        <v xml:space="preserve">  </v>
      </c>
      <c r="H2" s="93" t="str">
        <f>IF(' Boletín de Inscripción '!J38="","",UPPER(LEFT(' Boletín de Inscripción '!J38,1)))</f>
        <v/>
      </c>
      <c r="I2" s="93" t="str">
        <f>IF(' Boletín de Inscripción '!Y38="","",IF(LEN(' Boletín de Inscripción '!Y38)&gt;20,UPPER(LEFT(' Boletín de Inscripción '!Y38,20)),UPPER(' Boletín de Inscripción '!Y38)))</f>
        <v/>
      </c>
      <c r="J2" s="93" t="str">
        <f>IF(' Boletín de Inscripción '!Q38="","",IF(LEN(' Boletín de Inscripción '!Q38)&gt;20,UPPER(LEFT(' Boletín de Inscripción '!Q38,20)),UPPER(' Boletín de Inscripción '!Q38)))</f>
        <v/>
      </c>
      <c r="K2" s="93" t="str">
        <f>IF(' Boletín de Inscripción '!D36="","",IF(LEN(' Boletín de Inscripción '!D36)&gt;40,PROPER(LEFT(' Boletín de Inscripción '!D36,40)),PROPER(' Boletín de Inscripción '!D36)))</f>
        <v/>
      </c>
      <c r="L2" s="93" t="str">
        <f>IF(' Boletín de Inscripción '!Q36="","",IF(LEN(' Boletín de Inscripción '!Q36)&gt;10,LEFT(' Boletín de Inscripción '!Q36,10),' Boletín de Inscripción '!Q36))</f>
        <v/>
      </c>
      <c r="M2" s="93" t="str">
        <f>IF(' Boletín de Inscripción '!V36="","",IF(LEN(' Boletín de Inscripción '!V36)&gt;25,PROPER(LEFT(' Boletín de Inscripción '!V36,25)),PROPER(' Boletín de Inscripción '!V36)))</f>
        <v/>
      </c>
      <c r="N2" s="93" t="str">
        <f>IF(' Boletín de Inscripción '!D38="","",IF(LEN(' Boletín de Inscripción '!D38)&gt;25,UPPER(LEFT(' Boletín de Inscripción '!D38,25)),UPPER(' Boletín de Inscripción '!D38)))</f>
        <v/>
      </c>
      <c r="O2" s="93" t="str">
        <f>IF(' Boletín de Inscripción '!D40="","",IF(LEN(' Boletín de Inscripción '!D40)&gt;15,LEFT(' Boletín de Inscripción '!D40,15),' Boletín de Inscripción '!D40))</f>
        <v/>
      </c>
      <c r="P2" s="93" t="str">
        <f>IF(' Boletín de Inscripción '!I40="","",IF(LEN(' Boletín de Inscripción '!I40)&gt;15,LEFT(' Boletín de Inscripción '!I40,15),' Boletín de Inscripción '!I40))</f>
        <v/>
      </c>
      <c r="Q2" s="93" t="str">
        <f>IF(' Boletín de Inscripción '!N40="","",IF(LEN(' Boletín de Inscripción '!N40)&gt;15,LEFT(' Boletín de Inscripción '!N40,15),' Boletín de Inscripción '!N40))</f>
        <v/>
      </c>
      <c r="R2" s="93" t="str">
        <f>IF(' Boletín de Inscripción '!V40="","",IF(LEN(' Boletín de Inscripción '!V40)&gt;30,LEFT(' Boletín de Inscripción '!V40,30),' Boletín de Inscripción '!V40))</f>
        <v/>
      </c>
      <c r="S2" s="93" t="str">
        <f>IF(' Boletín de Inscripción '!V43="","",IF(LEN(' Boletín de Inscripción '!V43)&gt;25,PROPER(LEFT(' Boletín de Inscripción '!V43,25)),PROPER(' Boletín de Inscripción '!V43)))</f>
        <v/>
      </c>
      <c r="T2" s="93" t="str">
        <f>IF(' Boletín de Inscripción '!D43="","",IF(LEN(' Boletín de Inscripción '!D43)&gt;25,UPPER(LEFT(' Boletín de Inscripción '!D43,25)),UPPER(' Boletín de Inscripción '!D43)))</f>
        <v/>
      </c>
      <c r="U2" s="93" t="str">
        <f>IF(' Boletín de Inscripción '!L43="","",IF(LEN(' Boletín de Inscripción '!L43)&gt;25,UPPER(LEFT(' Boletín de Inscripción '!L43,25)),UPPER(' Boletín de Inscripción '!L43)))</f>
        <v/>
      </c>
      <c r="V2" s="93" t="str">
        <f>S2&amp;" "&amp;T2&amp;" "&amp;U2</f>
        <v xml:space="preserve">  </v>
      </c>
      <c r="W2" s="93" t="str">
        <f>IF(' Boletín de Inscripción '!J47="","",UPPER(LEFT(' Boletín de Inscripción '!J47,1)))</f>
        <v/>
      </c>
      <c r="X2" s="93" t="str">
        <f>IF(' Boletín de Inscripción '!Y47="","",IF(LEN(' Boletín de Inscripción '!Y47)&gt;20,UPPER(LEFT(' Boletín de Inscripción '!Y47,20)),UPPER(' Boletín de Inscripción '!Y47)))</f>
        <v/>
      </c>
      <c r="Y2" s="93" t="str">
        <f>IF(' Boletín de Inscripción '!Q47="","",IF(LEN(' Boletín de Inscripción '!Q47)&gt;20,UPPER(LEFT(' Boletín de Inscripción '!Q47,20)),UPPER(' Boletín de Inscripción '!Q47)))</f>
        <v/>
      </c>
      <c r="Z2" s="93" t="str">
        <f>IF(' Boletín de Inscripción '!D45="","",IF(LEN(' Boletín de Inscripción '!D45)&gt;40,PROPER(LEFT(' Boletín de Inscripción '!D45,40)),PROPER(' Boletín de Inscripción '!D45)))</f>
        <v/>
      </c>
      <c r="AA2" s="93" t="str">
        <f>IF(' Boletín de Inscripción '!Q45="","",IF(LEN(' Boletín de Inscripción '!Q45)&gt;10,LEFT(' Boletín de Inscripción '!Q45,10),' Boletín de Inscripción '!Q45))</f>
        <v/>
      </c>
      <c r="AB2" s="93" t="str">
        <f>IF(' Boletín de Inscripción '!V45="","",IF(LEN(' Boletín de Inscripción '!V45)&gt;25,PROPER(LEFT(' Boletín de Inscripción '!V45,25)),PROPER(' Boletín de Inscripción '!V45)))</f>
        <v/>
      </c>
      <c r="AC2" s="93" t="str">
        <f>IF(' Boletín de Inscripción '!D47="","",IF(LEN(' Boletín de Inscripción '!D47)&gt;25,UPPER(LEFT(' Boletín de Inscripción '!D47,25)),UPPER(' Boletín de Inscripción '!D47)))</f>
        <v/>
      </c>
      <c r="AD2" s="93" t="str">
        <f>IF(' Boletín de Inscripción '!D49="","",IF(LEN(' Boletín de Inscripción '!D49)&gt;15,LEFT(' Boletín de Inscripción '!D49,15),' Boletín de Inscripción '!D49))</f>
        <v/>
      </c>
      <c r="AE2" s="93" t="str">
        <f>IF(' Boletín de Inscripción '!I49="","",IF(LEN(' Boletín de Inscripción '!I49)&gt;15,LEFT(' Boletín de Inscripción '!I49,15),' Boletín de Inscripción '!I49))</f>
        <v/>
      </c>
      <c r="AF2" s="93" t="str">
        <f>IF(' Boletín de Inscripción '!N49="","",IF(LEN(' Boletín de Inscripción '!N49)&gt;15,LEFT(' Boletín de Inscripción '!N49,15),' Boletín de Inscripción '!N49))</f>
        <v/>
      </c>
      <c r="AG2" s="93" t="str">
        <f>IF(' Boletín de Inscripción '!V49="","",IF(LEN(' Boletín de Inscripción '!V49)&gt;30,LEFT(' Boletín de Inscripción '!V49,30),' Boletín de Inscripción '!V49))</f>
        <v/>
      </c>
      <c r="AH2" s="93" t="str">
        <f>IF(' Boletín de Inscripción '!V52="","",IF(LEN(' Boletín de Inscripción '!V52)&gt;25,PROPER(LEFT(' Boletín de Inscripción '!V52,25)),PROPER(' Boletín de Inscripción '!V52)))</f>
        <v/>
      </c>
      <c r="AI2" s="93" t="str">
        <f>IF(' Boletín de Inscripción '!D52="","",IF(LEN(' Boletín de Inscripción '!D52)&gt;25,UPPER(LEFT(' Boletín de Inscripción '!D52,25)),UPPER(' Boletín de Inscripción '!D52)))</f>
        <v/>
      </c>
      <c r="AJ2" s="93" t="str">
        <f>IF(' Boletín de Inscripción '!L52="","",IF(LEN(' Boletín de Inscripción '!L52)&gt;25,UPPER(LEFT(' Boletín de Inscripción '!L52,25)),UPPER(' Boletín de Inscripción '!L52)))</f>
        <v/>
      </c>
      <c r="AK2" s="93" t="str">
        <f>AH2&amp;" "&amp;AI2&amp;" "&amp;AJ2</f>
        <v xml:space="preserve">  </v>
      </c>
      <c r="AL2" s="93" t="str">
        <f>IF( ' Boletín de Inscripción '!J56="","",UPPER(LEFT(' Boletín de Inscripción '!J56,1)))</f>
        <v/>
      </c>
      <c r="AM2" s="93" t="str">
        <f>IF(' Boletín de Inscripción '!Y56="","",IF(LEN(' Boletín de Inscripción '!Y56)&gt;20,UPPER(LEFT(' Boletín de Inscripción '!Y56,20)),UPPER(' Boletín de Inscripción '!Y56)))</f>
        <v/>
      </c>
      <c r="AN2" s="93" t="str">
        <f>IF(' Boletín de Inscripción '!Q56="","",IF(LEN(' Boletín de Inscripción '!Q56)&gt;20,UPPER(LEFT(' Boletín de Inscripción '!Q56,20)),UPPER(' Boletín de Inscripción '!Q56)))</f>
        <v/>
      </c>
      <c r="AO2" s="93" t="str">
        <f>IF(' Boletín de Inscripción '!D54="","",IF(LEN(' Boletín de Inscripción '!D54)&gt;40,PROPER(LEFT(' Boletín de Inscripción '!D54,40)),PROPER(' Boletín de Inscripción '!D54)))</f>
        <v/>
      </c>
      <c r="AP2" s="93" t="str">
        <f>IF(' Boletín de Inscripción '!Q54="","",IF(LEN(' Boletín de Inscripción '!Q54)&gt;10,LEFT(' Boletín de Inscripción '!Q54,10),' Boletín de Inscripción '!Q54))</f>
        <v/>
      </c>
      <c r="AQ2" s="93" t="str">
        <f>IF(' Boletín de Inscripción '!V54="","",IF(LEN(' Boletín de Inscripción '!V54)&gt;25,PROPER(LEFT(' Boletín de Inscripción '!V54,25)),PROPER(' Boletín de Inscripción '!V54)))</f>
        <v/>
      </c>
      <c r="AR2" s="93" t="str">
        <f>IF(' Boletín de Inscripción '!D56="","",IF(LEN(' Boletín de Inscripción '!D56)&gt;25,UPPER(LEFT(' Boletín de Inscripción '!D56,25)),UPPER(' Boletín de Inscripción '!D56)))</f>
        <v/>
      </c>
      <c r="AS2" s="93" t="str">
        <f>IF(' Boletín de Inscripción '!D58="","",IF(LEN(' Boletín de Inscripción '!D58)&gt;15,LEFT(' Boletín de Inscripción '!D58,15),' Boletín de Inscripción '!D58))</f>
        <v/>
      </c>
      <c r="AT2" s="93" t="str">
        <f>IF(' Boletín de Inscripción '!I58="","",IF(LEN(' Boletín de Inscripción '!I58)&gt;15,LEFT(' Boletín de Inscripción '!I58,15),' Boletín de Inscripción '!I58))</f>
        <v/>
      </c>
      <c r="AU2" s="93" t="str">
        <f>IF(' Boletín de Inscripción '!N58="","",IF(LEN(' Boletín de Inscripción '!N58)&gt;15,LEFT(' Boletín de Inscripción '!N58,15),' Boletín de Inscripción '!N58))</f>
        <v/>
      </c>
      <c r="AV2" s="93" t="str">
        <f>IF(' Boletín de Inscripción '!V58="","",IF(LEN(' Boletín de Inscripción '!V58)&gt;30,LEFT(' Boletín de Inscripción '!V58,30),' Boletín de Inscripción '!V58))</f>
        <v/>
      </c>
      <c r="AW2" s="93" t="str">
        <f>IF(' Boletín de Inscripción '!C63="","",IF(LEN(' Boletín de Inscripción '!C63)&gt;25,PROPER(LEFT(' Boletín de Inscripción '!C63,25)),PROPER(' Boletín de Inscripción '!C63)))</f>
        <v/>
      </c>
      <c r="AX2" s="93" t="str">
        <f>IF(' Boletín de Inscripción '!J63="","",IF(LEN(' Boletín de Inscripción '!J63)&gt;25,UPPER(LEFT(' Boletín de Inscripción '!J63,25)),UPPER(' Boletín de Inscripción '!J63)))</f>
        <v/>
      </c>
      <c r="AY2" s="93" t="str">
        <f>IF(' Boletín de Inscripción '!Q65="","",IF(LEN(' Boletín de Inscripción '!Q65)&gt;25,UPPER(LEFT(' Boletín de Inscripción '!Q65,25)),UPPER(' Boletín de Inscripción '!Q65)))</f>
        <v/>
      </c>
      <c r="AZ2" s="93" t="str">
        <f>IF(' Boletín de Inscripción '!Q63="","",IF(LEN(' Boletín de Inscripción '!Q63)&gt;25,UPPER(LEFT(' Boletín de Inscripción '!Q63,25)),UPPER(' Boletín de Inscripción '!Q63)))</f>
        <v/>
      </c>
      <c r="BA2" s="93" t="str">
        <f>IF(' Boletín de Inscripción '!AB65="","",IF(LEN(' Boletín de Inscripción '!AB65)&gt;25,UPPER(LEFT(' Boletín de Inscripción '!AB65,25)),UPPER(' Boletín de Inscripción '!AB65)))</f>
        <v/>
      </c>
      <c r="BB2" s="93" t="str">
        <f>IF(' Boletín de Inscripción '!AB72="","",IF(LEN(' Boletín de Inscripción '!AB72)&gt;1,UPPER(LEFT(' Boletín de Inscripción '!AB72,1)),UPPER(' Boletín de Inscripción '!AB72)))</f>
        <v/>
      </c>
      <c r="BC2" s="93" t="str">
        <f>IF(' Boletín de Inscripción '!AE72="","",IF(LEN(' Boletín de Inscripción '!AE72)&gt;1,LEFT(' Boletín de Inscripción '!AE72,1),' Boletín de Inscripción '!AE72))</f>
        <v/>
      </c>
      <c r="BD2" s="93">
        <v>9</v>
      </c>
      <c r="BE2" s="93" t="str">
        <f>IF(Trofeo1=TRUE,"SI","NO")</f>
        <v>NO</v>
      </c>
      <c r="BF2" s="93" t="str">
        <f>IF(Trofeo2=TRUE,"SI","NO")</f>
        <v>NO</v>
      </c>
      <c r="BG2" s="93" t="str">
        <f>IF(Trofeo3=TRUE,"SI","NO")</f>
        <v>NO</v>
      </c>
      <c r="BH2" s="93" t="str">
        <f>IF(Trofeo4=TRUE,"SI","NO")</f>
        <v>SI</v>
      </c>
      <c r="BI2" s="93" t="str">
        <f>IF(Trofeo5=TRUE,"SI","NO")</f>
        <v>NO</v>
      </c>
      <c r="BJ2" s="93" t="str">
        <f>IF(Trofeo6=TRUE,"SI","NO")</f>
        <v>NO</v>
      </c>
      <c r="BK2" s="93" t="s">
        <v>192</v>
      </c>
      <c r="BL2" s="93" t="s">
        <v>192</v>
      </c>
      <c r="BM2" s="93" t="s">
        <v>192</v>
      </c>
      <c r="BN2" s="93" t="str">
        <f>IF(Publicidad=1,"SI","NO")</f>
        <v>SI</v>
      </c>
      <c r="BO2" s="93" t="str">
        <f>IF(Shakedown=TRUE,"SI","NO")</f>
        <v>NO</v>
      </c>
      <c r="BP2" s="94">
        <f ca="1">IF(' Boletín de Inscripción '!W20="",TODAY(),' Boletín de Inscripción '!W20)</f>
        <v>42405</v>
      </c>
      <c r="BQ2" s="96">
        <f ca="1">IF(' Boletín de Inscripción '!W23="",NOW(),' Boletín de Inscripción '!W23)</f>
        <v>42405.485019328706</v>
      </c>
      <c r="BR2" s="95" t="str">
        <f>IF(' Boletín de Inscripción '!Q34="","",IF(LEN(' Boletín de Inscripción '!Q34)&gt;61,PROPER(LEFT(' Boletín de Inscripción '!Q34,61)),PROPER(' Boletín de Inscripción '!Q34)))</f>
        <v/>
      </c>
      <c r="BS2" s="98" t="s">
        <v>193</v>
      </c>
      <c r="BT2" s="93" t="e">
        <f>IF(' Boletín de Inscripción '!#REF!="","",IF(LEN(' Boletín de Inscripción '!#REF!)&gt;1,UPPER(LEFT(' Boletín de Inscripción '!#REF!,1)),UPPER(' Boletín de Inscripción '!#REF!)))</f>
        <v>#REF!</v>
      </c>
      <c r="BU2" s="93" t="e">
        <f>IF(' Boletín de Inscripción '!#REF!="","",IF(LEN(' Boletín de Inscripción '!#REF!)&gt;1,LEFT(' Boletín de Inscripción '!#REF!,1),' Boletín de Inscripción '!#REF!))</f>
        <v>#REF!</v>
      </c>
      <c r="BV2" s="93" t="e">
        <f>IF(' Boletín de Inscripción '!#REF!="","",IF(LEN(' Boletín de Inscripción '!#REF!)&gt;1,UPPER(LEFT(' Boletín de Inscripción '!#REF!,1)),UPPER(' Boletín de Inscripción '!#REF!)))</f>
        <v>#REF!</v>
      </c>
      <c r="BW2" s="93" t="e">
        <f>IF(' Boletín de Inscripción '!#REF!="","",IF(LEN(' Boletín de Inscripción '!#REF!)&gt;1,LEFT(' Boletín de Inscripción '!#REF!,1),' Boletín de Inscripción '!#REF!))</f>
        <v>#REF!</v>
      </c>
      <c r="BX2" s="93" t="str">
        <f>IF(Ouvreur=TRUE,"SI","NO")</f>
        <v>NO</v>
      </c>
      <c r="BY2" s="93" t="str">
        <f>IF(Auxiliar=TRUE,"SI","NO")</f>
        <v>NO</v>
      </c>
      <c r="BZ2" s="93" t="str">
        <f>IF(NombreA1="","",IF(LEN(NombreA1)&gt;25,UPPER(LEFT(NombreA1,25)),UPPER(NombreA1)))</f>
        <v/>
      </c>
      <c r="CA2" s="93" t="str">
        <f>IF(PrimerApellidoA1="","",IF(LEN(PrimerApellidoA1)&gt;25,UPPER(LEFT(PrimerApellidoA1,25)),UPPER(PrimerApellidoA1)))</f>
        <v/>
      </c>
      <c r="CB2" s="93" t="e">
        <f>IF(SegundoApellidoA1="","",IF(LEN(SegundoApellidoA1)&gt;25,UPPER(LEFT(SegundoApellidoA1,25)),UPPER(SegundoApellidoA1)))</f>
        <v>#REF!</v>
      </c>
      <c r="CC2" s="93" t="str">
        <f>IF(DniCifA1="","",IF(LEN(DniCifA1)&gt;25,UPPER(LEFT(DniCifA1,25)),UPPER(DniCifA1)))</f>
        <v/>
      </c>
      <c r="CD2" s="93" t="str">
        <f>IF(LicenciaA1="","",IF(LEN(LicenciaA1)&gt;25,UPPER(LEFT(LicenciaA1,25)),UPPER(LicenciaA1)))</f>
        <v/>
      </c>
      <c r="CE2" s="93" t="str">
        <f>IF(NombreA2="","",IF(LEN(NombreA2)&gt;25,UPPER(LEFT(NombreA2,25)),UPPER(NombreA2)))</f>
        <v/>
      </c>
      <c r="CF2" s="93" t="str">
        <f>IF(PrimerApellidoA2="","",IF(LEN(PrimerApellidoA2)&gt;25,UPPER(LEFT(PrimerApellidoA2,25)),UPPER(PrimerApellidoA2)))</f>
        <v/>
      </c>
      <c r="CG2" s="93" t="e">
        <f>IF(SegundoApellidoA2="","",IF(LEN(SegundoApellidoA2)&gt;25,UPPER(LEFT(SegundoApellidoA2,25)),UPPER(SegundoApellidoA2)))</f>
        <v>#REF!</v>
      </c>
      <c r="CH2" s="93" t="str">
        <f>IF(DniCifA2="","",IF(LEN(DniCifA2)&gt;25,UPPER(LEFT(DniCifA2,25)),UPPER(DniCifA2)))</f>
        <v/>
      </c>
      <c r="CI2" s="93" t="str">
        <f>IF(LicenciaA2="","",IF(LEN(LicenciaA2)&gt;25,UPPER(LEFT(LicenciaA2,25)),UPPER(LicenciaA2)))</f>
        <v/>
      </c>
      <c r="CJ2" s="93" t="str">
        <f>IF(NombreR1="","",IF(LEN(NombreR1)&gt;25,UPPER(LEFT(NombreR1,25)),UPPER(NombreR1)))</f>
        <v/>
      </c>
      <c r="CK2" s="93" t="str">
        <f>IF(PrimerApellidoR1="","",IF(LEN(PrimerApellidoR1)&gt;25,UPPER(LEFT(PrimerApellidoR1,25)),UPPER(PrimerApellidoR1)))</f>
        <v/>
      </c>
      <c r="CL2" s="93" t="e">
        <f>IF(SegundoApellidoR1="","",IF(LEN(SegundoApellidoR1)&gt;25,UPPER(LEFT(SegundoApellidoR1,25)),UPPER(SegundoApellidoR1)))</f>
        <v>#REF!</v>
      </c>
      <c r="CM2" s="93" t="str">
        <f>IF(DniCifR1="","",IF(LEN(DniCifR1)&gt;25,UPPER(LEFT(DniCifR1,25)),UPPER(DniCifR1)))</f>
        <v/>
      </c>
      <c r="CN2" s="93" t="str">
        <f>IF(LicenciaR1="","",IF(LEN(LicenciaR1)&gt;25,UPPER(LEFT(LicenciaR1,25)),UPPER(LicenciaR1)))</f>
        <v/>
      </c>
      <c r="CO2" s="93" t="str">
        <f>IF(NombreR2="","",IF(LEN(NombreR2)&gt;25,UPPER(LEFT(NombreR2,25)),UPPER(NombreR2)))</f>
        <v/>
      </c>
      <c r="CP2" s="93" t="str">
        <f>IF(PrimerApellidoR2="","",IF(LEN(PrimerApellidoR2)&gt;25,UPPER(LEFT(PrimerApellidoR2,25)),UPPER(PrimerApellidoR2)))</f>
        <v/>
      </c>
      <c r="CQ2" s="93" t="e">
        <f>IF(SegundoApellidoR2="","",IF(LEN(SegundoApellidoR2)&gt;25,UPPER(LEFT(SegundoApellidoR2,25)),UPPER(SegundoApellidoR2)))</f>
        <v>#REF!</v>
      </c>
      <c r="CR2" s="93" t="str">
        <f>IF(DniCifR2="","",IF(LEN(DniCifR2)&gt;25,UPPER(LEFT(DniCifR2,25)),UPPER(DniCifR2)))</f>
        <v/>
      </c>
      <c r="CS2" s="93" t="str">
        <f>IF(LicenciaR2="","",IF(LEN(LicenciaR2)&gt;25,UPPER(LEFT(LicenciaR2,25)),UPPER(LicenciaR2)))</f>
        <v/>
      </c>
      <c r="CT2" s="93" t="str">
        <f>IF(NombreAux="","",IF(LEN(NombreAux)&gt;25,UPPER(LEFT(NombreAux,25)),UPPER(NombreAux)))</f>
        <v/>
      </c>
      <c r="CU2" s="93" t="str">
        <f>IF(PrimerApellidoAux="","",IF(LEN(PrimerApellidoAux)&gt;25,UPPER(LEFT(PrimerApellidoAux,25)),UPPER(PrimerApellidoAux)))</f>
        <v/>
      </c>
      <c r="CV2" s="93" t="e">
        <f>IF(SegundoApellidoAux="","",IF(LEN(SegundoApellidoAux)&gt;25,UPPER(LEFT(SegundoApellidoAux,25)),UPPER(SegundoApellidoAux)))</f>
        <v>#REF!</v>
      </c>
      <c r="CW2" s="93" t="str">
        <f>IF(DniCifAux="","",IF(LEN(DniCifAux)&gt;25,UPPER(LEFT(DniCifAux,25)),UPPER(DniCifAux)))</f>
        <v/>
      </c>
      <c r="CX2" s="93" t="str">
        <f>IF(LicenciaAux="","",IF(LEN(LicenciaAux)&gt;25,UPPER(LEFT(LicenciaAux,25)),UPPER(LicenciaAux)))</f>
        <v/>
      </c>
      <c r="CY2" s="93" t="str">
        <f>IF(NombreO1="","",IF(LEN(NombreO1)&gt;25,UPPER(LEFT(NombreO1,25)),UPPER(NombreO1)))</f>
        <v/>
      </c>
      <c r="CZ2" s="93" t="str">
        <f>IF(PrimerApellidoO1="","",IF(LEN(PrimerApellidoO1)&gt;25,UPPER(LEFT(PrimerApellidoO1,25)),UPPER(PrimerApellidoO1)))</f>
        <v/>
      </c>
      <c r="DA2" s="93" t="e">
        <f>IF(SegundoApellidoO1="","",IF(LEN(SegundoApellidoO1)&gt;25,UPPER(LEFT(SegundoApellidoO1,25)),UPPER(SegundoApellidoO1)))</f>
        <v>#REF!</v>
      </c>
      <c r="DB2" s="93" t="str">
        <f>IF(DniCifO1="","",IF(LEN(DniCifO1)&gt;25,UPPER(LEFT(DniCifO1,25)),UPPER(DniCifO1)))</f>
        <v/>
      </c>
      <c r="DC2" s="93" t="str">
        <f>IF(LicenciaO1="","",IF(LEN(LicenciaO1)&gt;25,UPPER(LEFT(LicenciaO1,25)),UPPER(LicenciaO1)))</f>
        <v/>
      </c>
      <c r="DD2" s="93" t="str">
        <f>IF(NombreO2="","",IF(LEN(NombreO2)&gt;25,UPPER(LEFT(NombreO2,25)),UPPER(NombreO2)))</f>
        <v/>
      </c>
      <c r="DE2" s="93" t="str">
        <f>IF(PrimerApellidoO2="","",IF(LEN(PrimerApellidoO2)&gt;25,UPPER(LEFT(PrimerApellidoO2,25)),UPPER(PrimerApellidoO2)))</f>
        <v/>
      </c>
      <c r="DF2" s="93" t="e">
        <f>IF(SegundoApellidoO2="","",IF(LEN(SegundoApellidoO2)&gt;25,UPPER(LEFT(SegundoApellidoO2,25)),UPPER(SegundoApellidoO2)))</f>
        <v>#REF!</v>
      </c>
      <c r="DG2" s="93" t="str">
        <f>IF(DniCifO2="","",IF(LEN(DniCifO2)&gt;25,UPPER(LEFT(DniCifO2,25)),UPPER(DniCifO2)))</f>
        <v/>
      </c>
      <c r="DH2" s="93" t="str">
        <f>IF(LicenciaO2="","",IF(LEN(LicenciaO2)&gt;25,UPPER(LEFT(LicenciaO2,25)),UPPER(LicenciaO2)))</f>
        <v/>
      </c>
      <c r="DI2" s="93" t="str">
        <f>IF(MarcaOuvreur="","",IF(LEN(MarcaOuvreur)&gt;25,UPPER(LEFT(MarcaOuvreur,25)),UPPER(MarcaOuvreur)))</f>
        <v/>
      </c>
      <c r="DJ2" s="93" t="str">
        <f>IF(ModeloOuvreur="","",IF(LEN(ModeloOuvreur)&gt;25,PROPER(LEFT(ModeloOuvreur,25)),PROPER(ModeloOuvreur)))</f>
        <v/>
      </c>
      <c r="DK2" s="93" t="e">
        <f>IF(MatriculaOuvreur="","",IF(LEN(MatriculaOuvreur)&gt;25,UPPER(LEFT(MatriculaOuvreur,25)),UPPER(MatriculaOuvreur)))</f>
        <v>#REF!</v>
      </c>
    </row>
  </sheetData>
  <sheetProtection sheet="1" objects="1" scenarios="1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autoPageBreaks="0"/>
  </sheetPr>
  <dimension ref="A1:U1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2" sqref="C12"/>
    </sheetView>
  </sheetViews>
  <sheetFormatPr baseColWidth="10" defaultRowHeight="12.75"/>
  <cols>
    <col min="1" max="1" width="3.7109375" style="2" customWidth="1"/>
    <col min="2" max="2" width="28.14062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customWidth="1"/>
    <col min="12" max="17" width="12.7109375" customWidth="1"/>
    <col min="18" max="18" width="16.42578125" style="73" customWidth="1"/>
    <col min="19" max="19" width="10.28515625" style="74" customWidth="1"/>
    <col min="20" max="20" width="16.42578125" style="73" customWidth="1"/>
    <col min="21" max="21" width="34.7109375" customWidth="1"/>
  </cols>
  <sheetData>
    <row r="1" spans="1:21" ht="30" customHeight="1">
      <c r="A1" s="486" t="s">
        <v>85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7" t="s">
        <v>88</v>
      </c>
      <c r="M1" s="488"/>
      <c r="N1" s="487" t="s">
        <v>91</v>
      </c>
      <c r="O1" s="488"/>
      <c r="P1" s="72" t="s">
        <v>92</v>
      </c>
      <c r="Q1" s="72" t="s">
        <v>93</v>
      </c>
    </row>
    <row r="2" spans="1:21" s="3" customFormat="1" ht="18" customHeight="1">
      <c r="A2" s="4" t="s">
        <v>57</v>
      </c>
      <c r="B2" s="4" t="s">
        <v>58</v>
      </c>
      <c r="C2" s="4" t="s">
        <v>59</v>
      </c>
      <c r="D2" s="4" t="s">
        <v>5</v>
      </c>
      <c r="E2" s="4" t="s">
        <v>60</v>
      </c>
      <c r="F2" s="4" t="s">
        <v>53</v>
      </c>
      <c r="G2" s="4" t="s">
        <v>61</v>
      </c>
      <c r="H2" s="4" t="s">
        <v>48</v>
      </c>
      <c r="I2" s="4" t="s">
        <v>55</v>
      </c>
      <c r="J2" s="4" t="s">
        <v>62</v>
      </c>
      <c r="K2" s="4" t="s">
        <v>63</v>
      </c>
      <c r="L2" s="4" t="s">
        <v>89</v>
      </c>
      <c r="M2" s="4" t="s">
        <v>90</v>
      </c>
      <c r="N2" s="4" t="s">
        <v>89</v>
      </c>
      <c r="O2" s="4" t="s">
        <v>90</v>
      </c>
      <c r="P2" s="4"/>
      <c r="Q2" s="4"/>
      <c r="R2" s="75"/>
      <c r="S2" s="76"/>
      <c r="T2" s="75"/>
    </row>
    <row r="3" spans="1:21" ht="24" customHeight="1">
      <c r="A3" s="5">
        <v>1</v>
      </c>
      <c r="B3" s="216" t="s">
        <v>386</v>
      </c>
      <c r="C3" s="6" t="s">
        <v>75</v>
      </c>
      <c r="D3" s="6" t="s">
        <v>299</v>
      </c>
      <c r="E3" s="53">
        <v>35310</v>
      </c>
      <c r="F3" s="6" t="s">
        <v>76</v>
      </c>
      <c r="G3" s="6" t="s">
        <v>77</v>
      </c>
      <c r="H3" s="5" t="s">
        <v>240</v>
      </c>
      <c r="I3" s="5" t="s">
        <v>331</v>
      </c>
      <c r="J3" s="210" t="s">
        <v>362</v>
      </c>
      <c r="K3" s="5"/>
      <c r="L3" s="70">
        <v>470</v>
      </c>
      <c r="M3" s="70">
        <v>940</v>
      </c>
      <c r="N3" s="70">
        <v>200</v>
      </c>
      <c r="O3" s="70">
        <v>400</v>
      </c>
      <c r="P3" s="70">
        <v>300</v>
      </c>
      <c r="Q3" s="70">
        <v>150</v>
      </c>
      <c r="R3" s="172">
        <f>' Derechos de Inscripción '!C16</f>
        <v>2</v>
      </c>
      <c r="S3" s="173" t="s">
        <v>94</v>
      </c>
      <c r="T3" s="172"/>
    </row>
    <row r="4" spans="1:21" ht="24" customHeight="1">
      <c r="A4" s="7">
        <v>2</v>
      </c>
      <c r="B4" s="177" t="s">
        <v>387</v>
      </c>
      <c r="C4" s="8" t="s">
        <v>340</v>
      </c>
      <c r="D4" s="8" t="s">
        <v>398</v>
      </c>
      <c r="E4" s="54" t="s">
        <v>360</v>
      </c>
      <c r="F4" s="8" t="s">
        <v>341</v>
      </c>
      <c r="G4" s="8" t="s">
        <v>342</v>
      </c>
      <c r="H4" s="7" t="s">
        <v>343</v>
      </c>
      <c r="I4" s="7"/>
      <c r="J4" s="210" t="s">
        <v>364</v>
      </c>
      <c r="K4" s="7"/>
      <c r="L4" s="71">
        <v>470</v>
      </c>
      <c r="M4" s="71">
        <v>940</v>
      </c>
      <c r="N4" s="71">
        <v>200</v>
      </c>
      <c r="O4" s="71">
        <v>400</v>
      </c>
      <c r="P4" s="71">
        <v>300</v>
      </c>
      <c r="Q4" s="71">
        <v>150</v>
      </c>
      <c r="R4" s="172">
        <v>1</v>
      </c>
      <c r="S4" s="173" t="s">
        <v>95</v>
      </c>
      <c r="T4" s="172">
        <v>0</v>
      </c>
      <c r="U4" t="str">
        <f>IF(Blanco=TRUE,"¡¡¡ ATENCIÓN !!! DATOS OCULTOS","ESTADO NORMAL (Todos los datos visibles)")</f>
        <v>ESTADO NORMAL (Todos los datos visibles)</v>
      </c>
    </row>
    <row r="5" spans="1:21" ht="25.15" customHeight="1">
      <c r="A5" s="7">
        <v>3</v>
      </c>
      <c r="B5" s="177" t="s">
        <v>388</v>
      </c>
      <c r="C5" s="8" t="s">
        <v>289</v>
      </c>
      <c r="D5" s="8" t="s">
        <v>337</v>
      </c>
      <c r="E5" s="54" t="s">
        <v>338</v>
      </c>
      <c r="F5" s="8" t="s">
        <v>247</v>
      </c>
      <c r="G5" s="8" t="s">
        <v>247</v>
      </c>
      <c r="H5" s="7" t="s">
        <v>301</v>
      </c>
      <c r="I5" s="7"/>
      <c r="J5" s="211" t="s">
        <v>344</v>
      </c>
      <c r="K5" s="7"/>
      <c r="L5" s="71">
        <v>470</v>
      </c>
      <c r="M5" s="71">
        <v>940</v>
      </c>
      <c r="N5" s="71">
        <v>200</v>
      </c>
      <c r="O5" s="71">
        <v>400</v>
      </c>
      <c r="P5" s="71">
        <v>300</v>
      </c>
      <c r="Q5" s="71">
        <v>150</v>
      </c>
      <c r="R5" s="172" t="b">
        <v>0</v>
      </c>
      <c r="S5" s="173" t="s">
        <v>91</v>
      </c>
      <c r="T5" s="172" t="b">
        <v>0</v>
      </c>
      <c r="U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1" ht="22.5" customHeight="1">
      <c r="A6" s="7">
        <v>4</v>
      </c>
      <c r="B6" s="177" t="s">
        <v>389</v>
      </c>
      <c r="C6" s="8" t="s">
        <v>244</v>
      </c>
      <c r="D6" s="177" t="s">
        <v>318</v>
      </c>
      <c r="E6" s="54" t="s">
        <v>245</v>
      </c>
      <c r="F6" s="8" t="s">
        <v>65</v>
      </c>
      <c r="G6" s="8" t="s">
        <v>246</v>
      </c>
      <c r="H6" s="9" t="s">
        <v>361</v>
      </c>
      <c r="I6" s="9"/>
      <c r="J6" s="211" t="s">
        <v>332</v>
      </c>
      <c r="K6" s="7"/>
      <c r="L6" s="71">
        <v>470</v>
      </c>
      <c r="M6" s="71">
        <v>940</v>
      </c>
      <c r="N6" s="71">
        <v>200</v>
      </c>
      <c r="O6" s="71">
        <v>400</v>
      </c>
      <c r="P6" s="71">
        <v>300</v>
      </c>
      <c r="Q6" s="71">
        <v>150</v>
      </c>
      <c r="R6" s="172" t="b">
        <v>0</v>
      </c>
      <c r="S6" s="173" t="s">
        <v>92</v>
      </c>
      <c r="T6" s="172" t="b">
        <f>IF(Blanco=TRUE,FALSE,IF(Ouvreur=TRUE,#N/A,FALSE))</f>
        <v>0</v>
      </c>
    </row>
    <row r="7" spans="1:21" ht="25.15" customHeight="1">
      <c r="A7" s="7">
        <v>5</v>
      </c>
      <c r="B7" s="177" t="s">
        <v>390</v>
      </c>
      <c r="C7" s="8" t="s">
        <v>241</v>
      </c>
      <c r="D7" s="8" t="s">
        <v>71</v>
      </c>
      <c r="E7" s="54" t="s">
        <v>399</v>
      </c>
      <c r="F7" s="8" t="s">
        <v>72</v>
      </c>
      <c r="G7" s="8"/>
      <c r="H7" s="7" t="s">
        <v>73</v>
      </c>
      <c r="I7" s="7" t="s">
        <v>74</v>
      </c>
      <c r="J7" s="210" t="s">
        <v>330</v>
      </c>
      <c r="K7" s="10"/>
      <c r="L7" s="71">
        <v>470</v>
      </c>
      <c r="M7" s="71">
        <v>940</v>
      </c>
      <c r="N7" s="71">
        <v>200</v>
      </c>
      <c r="O7" s="71">
        <v>400</v>
      </c>
      <c r="P7" s="71">
        <v>300</v>
      </c>
      <c r="Q7" s="71">
        <v>150</v>
      </c>
      <c r="R7" s="172" t="b">
        <v>0</v>
      </c>
      <c r="S7" s="173" t="s">
        <v>93</v>
      </c>
      <c r="T7" s="172" t="b">
        <f>IF(Blanco=TRUE,FALSE,IF(Auxiliar=TRUE,#N/A,FALSE))</f>
        <v>0</v>
      </c>
    </row>
    <row r="8" spans="1:21" ht="24" customHeight="1">
      <c r="A8" s="7">
        <v>6</v>
      </c>
      <c r="B8" s="177" t="s">
        <v>391</v>
      </c>
      <c r="C8" s="8" t="s">
        <v>47</v>
      </c>
      <c r="D8" s="8" t="s">
        <v>242</v>
      </c>
      <c r="E8" s="54" t="s">
        <v>243</v>
      </c>
      <c r="F8" s="8" t="s">
        <v>13</v>
      </c>
      <c r="G8" s="8"/>
      <c r="H8" s="7" t="s">
        <v>300</v>
      </c>
      <c r="I8" s="7" t="s">
        <v>300</v>
      </c>
      <c r="J8" s="210" t="s">
        <v>363</v>
      </c>
      <c r="K8" s="7"/>
      <c r="L8" s="71">
        <v>470</v>
      </c>
      <c r="M8" s="71">
        <v>940</v>
      </c>
      <c r="N8" s="71">
        <v>200</v>
      </c>
      <c r="O8" s="71">
        <v>400</v>
      </c>
      <c r="P8" s="71">
        <v>300</v>
      </c>
      <c r="Q8" s="71">
        <v>150</v>
      </c>
      <c r="R8" s="172" t="b">
        <v>0</v>
      </c>
      <c r="S8" s="173" t="s">
        <v>96</v>
      </c>
      <c r="T8" s="172" t="b">
        <v>0</v>
      </c>
    </row>
    <row r="9" spans="1:21" ht="28.15" customHeight="1">
      <c r="A9" s="7">
        <v>7</v>
      </c>
      <c r="B9" s="177" t="s">
        <v>400</v>
      </c>
      <c r="C9" s="8" t="s">
        <v>78</v>
      </c>
      <c r="D9" s="8" t="s">
        <v>333</v>
      </c>
      <c r="E9" s="54">
        <v>33011</v>
      </c>
      <c r="F9" s="8" t="s">
        <v>79</v>
      </c>
      <c r="G9" s="8" t="s">
        <v>64</v>
      </c>
      <c r="H9" s="7" t="s">
        <v>334</v>
      </c>
      <c r="I9" s="7" t="s">
        <v>335</v>
      </c>
      <c r="J9" s="211" t="s">
        <v>401</v>
      </c>
      <c r="K9" s="7"/>
      <c r="L9" s="71">
        <v>470</v>
      </c>
      <c r="M9" s="71">
        <v>940</v>
      </c>
      <c r="N9" s="71">
        <v>200</v>
      </c>
      <c r="O9" s="71">
        <v>400</v>
      </c>
      <c r="P9" s="71">
        <v>300</v>
      </c>
      <c r="Q9" s="71">
        <v>150</v>
      </c>
      <c r="R9" s="172" t="b">
        <v>0</v>
      </c>
      <c r="S9" s="173" t="s">
        <v>97</v>
      </c>
      <c r="T9" s="172" t="b">
        <v>0</v>
      </c>
    </row>
    <row r="10" spans="1:21" ht="20.45" customHeight="1">
      <c r="A10" s="7">
        <v>8</v>
      </c>
      <c r="B10" s="177" t="s">
        <v>392</v>
      </c>
      <c r="C10" s="8" t="s">
        <v>66</v>
      </c>
      <c r="D10" s="8" t="s">
        <v>67</v>
      </c>
      <c r="E10" s="54">
        <v>33500</v>
      </c>
      <c r="F10" s="8" t="s">
        <v>68</v>
      </c>
      <c r="G10" s="8" t="s">
        <v>64</v>
      </c>
      <c r="H10" s="7" t="s">
        <v>69</v>
      </c>
      <c r="I10" s="7" t="s">
        <v>70</v>
      </c>
      <c r="J10" s="211" t="s">
        <v>336</v>
      </c>
      <c r="K10" s="7"/>
      <c r="L10" s="71">
        <v>470</v>
      </c>
      <c r="M10" s="71">
        <v>940</v>
      </c>
      <c r="N10" s="71">
        <v>200</v>
      </c>
      <c r="O10" s="71">
        <v>400</v>
      </c>
      <c r="P10" s="71">
        <v>300</v>
      </c>
      <c r="Q10" s="71">
        <v>150</v>
      </c>
      <c r="R10" s="172" t="b">
        <v>0</v>
      </c>
      <c r="S10" s="173" t="s">
        <v>98</v>
      </c>
      <c r="T10" s="172" t="b">
        <f>IF(Blanco=TRUE,FALSE,IF(Trofeo3=TRUE,#N/A,FALSE))</f>
        <v>0</v>
      </c>
    </row>
    <row r="11" spans="1:21" ht="18.600000000000001" customHeight="1">
      <c r="A11" s="7">
        <v>9</v>
      </c>
      <c r="B11" s="1" t="s">
        <v>403</v>
      </c>
      <c r="C11" s="1" t="s">
        <v>393</v>
      </c>
      <c r="D11" s="1" t="s">
        <v>394</v>
      </c>
      <c r="E11" s="2">
        <v>46380</v>
      </c>
      <c r="F11" s="1" t="s">
        <v>395</v>
      </c>
      <c r="G11" s="1" t="s">
        <v>396</v>
      </c>
      <c r="H11" s="2">
        <v>963336189</v>
      </c>
      <c r="J11" s="232" t="s">
        <v>397</v>
      </c>
      <c r="K11" s="59"/>
      <c r="L11" s="71">
        <v>470</v>
      </c>
      <c r="M11" s="71">
        <v>940</v>
      </c>
      <c r="N11" s="71">
        <v>200</v>
      </c>
      <c r="O11" s="71">
        <v>400</v>
      </c>
      <c r="P11" s="71">
        <v>300</v>
      </c>
      <c r="Q11" s="71">
        <v>150</v>
      </c>
      <c r="R11" s="172" t="b">
        <v>1</v>
      </c>
      <c r="S11" s="173" t="s">
        <v>99</v>
      </c>
      <c r="T11" s="172" t="e">
        <f>IF(Blanco=TRUE,FALSE,IF(Trofeo4=TRUE,#N/A,FALSE))</f>
        <v>#N/A</v>
      </c>
    </row>
    <row r="12" spans="1:21" ht="16.149999999999999" customHeight="1">
      <c r="A12" s="7">
        <v>10</v>
      </c>
      <c r="B12" s="217" t="s">
        <v>404</v>
      </c>
      <c r="C12" s="60" t="s">
        <v>272</v>
      </c>
      <c r="D12" s="8" t="s">
        <v>302</v>
      </c>
      <c r="E12" s="61" t="s">
        <v>273</v>
      </c>
      <c r="F12" s="60" t="s">
        <v>274</v>
      </c>
      <c r="G12" s="60" t="s">
        <v>275</v>
      </c>
      <c r="H12" s="59" t="s">
        <v>276</v>
      </c>
      <c r="I12" s="59" t="s">
        <v>277</v>
      </c>
      <c r="J12" s="211" t="s">
        <v>339</v>
      </c>
      <c r="K12" s="7" t="s">
        <v>87</v>
      </c>
      <c r="L12" s="71">
        <v>470</v>
      </c>
      <c r="M12" s="71">
        <v>940</v>
      </c>
      <c r="N12" s="71">
        <v>200</v>
      </c>
      <c r="O12" s="71">
        <v>400</v>
      </c>
      <c r="P12" s="71">
        <v>300</v>
      </c>
      <c r="Q12" s="71">
        <v>150</v>
      </c>
      <c r="R12" s="172" t="b">
        <v>0</v>
      </c>
      <c r="S12" s="173" t="s">
        <v>252</v>
      </c>
      <c r="T12" s="172" t="b">
        <f>IF(Blanco=TRUE,FALSE,IF(Trofeo5=TRUE,#N/A,FALSE))</f>
        <v>0</v>
      </c>
    </row>
    <row r="13" spans="1:21" ht="16.149999999999999" customHeight="1">
      <c r="A13" s="11">
        <v>11</v>
      </c>
      <c r="B13" s="12"/>
      <c r="C13" s="218"/>
      <c r="D13" s="218"/>
      <c r="E13" s="219"/>
      <c r="F13" s="218"/>
      <c r="G13" s="218"/>
      <c r="H13" s="220"/>
      <c r="I13" s="220"/>
      <c r="J13" s="221"/>
      <c r="K13" s="220"/>
      <c r="L13" s="222"/>
      <c r="M13" s="222"/>
      <c r="N13" s="222"/>
      <c r="O13" s="222"/>
      <c r="P13" s="222"/>
      <c r="Q13" s="222"/>
      <c r="R13" s="172" t="b">
        <v>0</v>
      </c>
      <c r="S13" s="173" t="s">
        <v>100</v>
      </c>
      <c r="T13" s="172" t="b">
        <v>0</v>
      </c>
    </row>
    <row r="14" spans="1:21" ht="16.149999999999999" customHeight="1">
      <c r="A14" s="109"/>
      <c r="B14" s="110"/>
      <c r="C14" s="110"/>
      <c r="D14" s="110"/>
      <c r="E14" s="111"/>
      <c r="F14" s="110"/>
      <c r="G14" s="110"/>
      <c r="H14" s="109"/>
      <c r="I14" s="109"/>
      <c r="J14" s="112"/>
      <c r="K14" s="109"/>
      <c r="L14" s="113"/>
      <c r="M14" s="113"/>
      <c r="N14" s="113"/>
      <c r="O14" s="113"/>
      <c r="P14" s="113"/>
      <c r="Q14" s="113"/>
      <c r="R14" s="172" t="b">
        <v>0</v>
      </c>
      <c r="S14" s="173" t="s">
        <v>248</v>
      </c>
      <c r="T14" s="172" t="b">
        <f>IF(Blanco=TRUE,FALSE,IF(Trofeo7=TRUE,#N/A,FALSE))</f>
        <v>0</v>
      </c>
    </row>
    <row r="15" spans="1:21" ht="16.149999999999999" customHeight="1">
      <c r="A15" s="109">
        <v>1</v>
      </c>
      <c r="B15" s="213" t="s">
        <v>323</v>
      </c>
      <c r="C15" s="110"/>
      <c r="D15" s="215" t="s">
        <v>319</v>
      </c>
      <c r="E15" s="111"/>
      <c r="F15" s="110"/>
      <c r="G15" s="110"/>
      <c r="H15" s="109"/>
      <c r="I15" s="109"/>
      <c r="J15" s="112"/>
      <c r="K15" s="109"/>
      <c r="L15" s="113"/>
      <c r="M15" s="113"/>
      <c r="N15" s="113"/>
      <c r="O15" s="113"/>
      <c r="P15" s="113"/>
      <c r="Q15" s="113"/>
      <c r="R15" s="172" t="b">
        <v>0</v>
      </c>
      <c r="S15" s="173" t="s">
        <v>249</v>
      </c>
      <c r="T15" s="172" t="b">
        <f>IF(Blanco=TRUE,FALSE,IF(Trofeo8=TRUE,#N/A,FALSE))</f>
        <v>0</v>
      </c>
    </row>
    <row r="16" spans="1:21" ht="16.149999999999999" customHeight="1">
      <c r="A16" s="109">
        <v>2</v>
      </c>
      <c r="B16" s="213" t="s">
        <v>347</v>
      </c>
      <c r="C16" s="109">
        <v>5</v>
      </c>
      <c r="D16" s="215" t="s">
        <v>319</v>
      </c>
      <c r="E16" s="185"/>
      <c r="F16" s="159"/>
      <c r="G16" s="110"/>
      <c r="H16" s="109"/>
      <c r="I16" s="109"/>
      <c r="J16" s="112"/>
      <c r="K16" s="109"/>
      <c r="L16" s="113"/>
      <c r="M16" s="113"/>
      <c r="N16" s="113"/>
      <c r="O16" s="113"/>
      <c r="P16" s="113"/>
      <c r="Q16" s="113"/>
      <c r="R16" s="172" t="b">
        <v>0</v>
      </c>
      <c r="S16" s="173" t="s">
        <v>250</v>
      </c>
      <c r="T16" s="172" t="b">
        <f>IF(Blanco=TRUE,FALSE,IF(Trofeo9=TRUE,#N/A,FALSE))</f>
        <v>0</v>
      </c>
    </row>
    <row r="17" spans="1:20" ht="16.149999999999999" customHeight="1">
      <c r="A17" s="109">
        <v>3</v>
      </c>
      <c r="B17" s="213" t="s">
        <v>348</v>
      </c>
      <c r="C17" s="109"/>
      <c r="D17" s="215" t="s">
        <v>319</v>
      </c>
      <c r="E17" s="111"/>
      <c r="F17" s="159"/>
      <c r="H17" s="109"/>
      <c r="I17" s="109"/>
      <c r="J17" s="112"/>
      <c r="K17" s="109"/>
      <c r="L17" s="113"/>
      <c r="M17" s="113"/>
      <c r="N17" s="113"/>
      <c r="O17" s="113"/>
      <c r="P17" s="113"/>
      <c r="Q17" s="113"/>
      <c r="R17" s="172" t="b">
        <v>0</v>
      </c>
      <c r="S17" s="173" t="s">
        <v>251</v>
      </c>
      <c r="T17" s="172" t="b">
        <f>IF(Blanco=TRUE,FALSE,IF(Trofeo10=TRUE,#N/A,FALSE))</f>
        <v>0</v>
      </c>
    </row>
    <row r="18" spans="1:20" ht="15">
      <c r="A18" s="2">
        <v>4</v>
      </c>
      <c r="B18" s="213" t="s">
        <v>349</v>
      </c>
      <c r="C18" s="174"/>
      <c r="D18" s="215" t="s">
        <v>319</v>
      </c>
      <c r="E18" s="185"/>
      <c r="F18" s="159"/>
      <c r="G18" s="110"/>
      <c r="R18" s="170" t="b">
        <v>1</v>
      </c>
      <c r="S18" s="171" t="s">
        <v>101</v>
      </c>
      <c r="T18" s="73" t="e">
        <f>IF(Blanco=TRUE,FALSE,IF(España=TRUE,#N/A,FALSE))</f>
        <v>#N/A</v>
      </c>
    </row>
    <row r="19" spans="1:20" ht="15">
      <c r="A19" s="2">
        <v>5</v>
      </c>
      <c r="B19" s="213" t="s">
        <v>324</v>
      </c>
      <c r="C19" s="2"/>
      <c r="D19" s="215" t="s">
        <v>291</v>
      </c>
      <c r="F19" s="159"/>
      <c r="G19" s="110"/>
      <c r="R19" s="170" t="b">
        <v>1</v>
      </c>
      <c r="S19" s="171" t="s">
        <v>102</v>
      </c>
      <c r="T19" s="73" t="b">
        <f>IF(C16&gt;6,#N/A,FALSE)</f>
        <v>0</v>
      </c>
    </row>
    <row r="20" spans="1:20" ht="15">
      <c r="A20" s="2">
        <v>6</v>
      </c>
      <c r="B20" s="213" t="s">
        <v>384</v>
      </c>
      <c r="C20" s="2"/>
      <c r="D20" s="215" t="s">
        <v>291</v>
      </c>
      <c r="E20" s="185"/>
      <c r="F20" s="159"/>
      <c r="G20" s="110"/>
      <c r="R20" s="172" t="b">
        <v>0</v>
      </c>
      <c r="S20" s="173" t="s">
        <v>103</v>
      </c>
      <c r="T20" s="172" t="b">
        <f>IF(Blanco=TRUE,FALSE,IF(Clasicos=TRUE,#N/A,FALSE))</f>
        <v>0</v>
      </c>
    </row>
    <row r="21" spans="1:20" ht="15">
      <c r="A21" s="2">
        <v>7</v>
      </c>
      <c r="B21" s="213" t="s">
        <v>350</v>
      </c>
      <c r="C21" s="2"/>
      <c r="D21" s="215" t="s">
        <v>319</v>
      </c>
      <c r="E21" s="185"/>
      <c r="F21" s="160"/>
      <c r="G21" s="110"/>
      <c r="R21" s="172" t="b">
        <v>0</v>
      </c>
      <c r="S21" s="173" t="s">
        <v>118</v>
      </c>
      <c r="T21" s="172"/>
    </row>
    <row r="22" spans="1:20" ht="15">
      <c r="A22" s="2">
        <v>8</v>
      </c>
      <c r="B22" s="213" t="s">
        <v>320</v>
      </c>
      <c r="C22" s="2"/>
      <c r="D22" s="215" t="s">
        <v>319</v>
      </c>
      <c r="E22" s="185"/>
      <c r="F22" s="159"/>
      <c r="G22" s="110"/>
      <c r="R22" s="172">
        <v>2</v>
      </c>
      <c r="S22" s="173" t="s">
        <v>253</v>
      </c>
      <c r="T22" s="172">
        <v>0.1</v>
      </c>
    </row>
    <row r="23" spans="1:20" ht="15">
      <c r="A23" s="2">
        <v>9</v>
      </c>
      <c r="B23" s="213" t="s">
        <v>351</v>
      </c>
      <c r="C23" s="2"/>
      <c r="D23" s="215" t="s">
        <v>319</v>
      </c>
      <c r="E23" s="185"/>
      <c r="F23" s="159"/>
      <c r="R23" s="172">
        <v>1</v>
      </c>
      <c r="S23" s="173" t="s">
        <v>104</v>
      </c>
      <c r="T23" s="172"/>
    </row>
    <row r="24" spans="1:20" ht="15">
      <c r="A24" s="2">
        <v>10</v>
      </c>
      <c r="B24" s="213" t="s">
        <v>321</v>
      </c>
      <c r="C24" s="2"/>
      <c r="D24" s="215" t="s">
        <v>322</v>
      </c>
      <c r="E24" s="185"/>
      <c r="F24" s="159"/>
      <c r="G24" s="110"/>
      <c r="R24" s="172">
        <v>2</v>
      </c>
      <c r="S24" s="173" t="s">
        <v>254</v>
      </c>
      <c r="T24" s="172"/>
    </row>
    <row r="25" spans="1:20" ht="15">
      <c r="A25" s="2">
        <v>11</v>
      </c>
      <c r="B25" s="214" t="s">
        <v>325</v>
      </c>
      <c r="C25" s="2"/>
      <c r="D25" s="215" t="s">
        <v>322</v>
      </c>
      <c r="E25" s="185"/>
      <c r="F25" s="159"/>
      <c r="G25" s="110"/>
      <c r="R25" s="172" t="b">
        <v>0</v>
      </c>
      <c r="S25" s="173" t="s">
        <v>256</v>
      </c>
      <c r="T25" s="172" t="b">
        <v>0</v>
      </c>
    </row>
    <row r="26" spans="1:20" ht="15">
      <c r="A26" s="2">
        <v>12</v>
      </c>
      <c r="B26" s="213" t="s">
        <v>326</v>
      </c>
      <c r="C26" s="2"/>
      <c r="D26" s="215" t="s">
        <v>322</v>
      </c>
      <c r="F26" s="159"/>
      <c r="G26" s="110"/>
      <c r="R26" s="172" t="b">
        <v>0</v>
      </c>
      <c r="S26" s="173" t="s">
        <v>257</v>
      </c>
      <c r="T26" s="172" t="b">
        <f>IF(Blanco=TRUE,FALSE,IF(Trofeo12=TRUE,#N/A,FALSE))</f>
        <v>0</v>
      </c>
    </row>
    <row r="27" spans="1:20" ht="15">
      <c r="A27" s="2">
        <v>13</v>
      </c>
      <c r="B27" s="213" t="s">
        <v>352</v>
      </c>
      <c r="C27" s="2"/>
      <c r="D27" s="215" t="s">
        <v>292</v>
      </c>
      <c r="E27" s="185"/>
      <c r="F27" s="159"/>
      <c r="R27" s="172">
        <v>1</v>
      </c>
      <c r="S27" s="173" t="s">
        <v>307</v>
      </c>
      <c r="T27" s="172"/>
    </row>
    <row r="28" spans="1:20" ht="15">
      <c r="A28" s="2">
        <v>14</v>
      </c>
      <c r="B28" s="213" t="s">
        <v>353</v>
      </c>
      <c r="C28" s="2"/>
      <c r="D28" s="215" t="s">
        <v>292</v>
      </c>
      <c r="E28" s="185"/>
      <c r="F28" s="159"/>
      <c r="R28" s="172" t="b">
        <v>0</v>
      </c>
      <c r="S28" s="173" t="s">
        <v>259</v>
      </c>
      <c r="T28" s="172" t="b">
        <f>IF(Blanco=TRUE,FALSE,IF(Trofeo13=TRUE,#N/A,FALSE))</f>
        <v>0</v>
      </c>
    </row>
    <row r="29" spans="1:20" ht="15">
      <c r="A29" s="2">
        <v>15</v>
      </c>
      <c r="B29" s="213" t="s">
        <v>354</v>
      </c>
      <c r="C29" s="2"/>
      <c r="D29" s="215" t="s">
        <v>292</v>
      </c>
      <c r="E29" s="185"/>
      <c r="F29" s="159"/>
      <c r="G29" s="110"/>
      <c r="R29" s="172" t="b">
        <v>0</v>
      </c>
      <c r="S29" s="173" t="s">
        <v>260</v>
      </c>
      <c r="T29" s="172" t="b">
        <f>IF(Blanco=TRUE,FALSE,IF(Trofeo14=TRUE,#N/A,FALSE))</f>
        <v>0</v>
      </c>
    </row>
    <row r="30" spans="1:20" ht="15">
      <c r="A30" s="2">
        <v>16</v>
      </c>
      <c r="B30" s="213" t="s">
        <v>327</v>
      </c>
      <c r="C30" s="2"/>
      <c r="D30" s="215" t="s">
        <v>293</v>
      </c>
      <c r="E30" s="185"/>
      <c r="F30" s="159"/>
      <c r="G30" s="110"/>
      <c r="R30" s="172" t="b">
        <v>0</v>
      </c>
      <c r="S30" s="173" t="s">
        <v>261</v>
      </c>
      <c r="T30" s="172" t="b">
        <f>IF(Blanco=TRUE,FALSE,IF(Historicos=TRUE,#N/A,FALSE))</f>
        <v>0</v>
      </c>
    </row>
    <row r="31" spans="1:20" ht="15">
      <c r="A31" s="2">
        <v>17</v>
      </c>
      <c r="B31" s="214" t="s">
        <v>355</v>
      </c>
      <c r="D31" s="215" t="s">
        <v>293</v>
      </c>
      <c r="E31" s="185"/>
      <c r="F31" s="159"/>
      <c r="G31" s="110"/>
      <c r="R31" s="172"/>
      <c r="S31" s="173"/>
      <c r="T31" s="172"/>
    </row>
    <row r="32" spans="1:20" ht="15">
      <c r="A32" s="2">
        <v>18</v>
      </c>
      <c r="B32" s="213" t="s">
        <v>356</v>
      </c>
      <c r="D32" s="215" t="s">
        <v>293</v>
      </c>
      <c r="E32" s="185"/>
      <c r="F32" s="159"/>
      <c r="G32" s="110"/>
      <c r="R32" s="172">
        <v>1</v>
      </c>
      <c r="S32" s="173" t="s">
        <v>278</v>
      </c>
      <c r="T32" s="172" t="b">
        <f>IF($R$32=1,TRUE,FALSE)</f>
        <v>1</v>
      </c>
    </row>
    <row r="33" spans="1:20" ht="15">
      <c r="A33" s="2">
        <v>19</v>
      </c>
      <c r="B33" s="213" t="s">
        <v>357</v>
      </c>
      <c r="D33" s="215" t="s">
        <v>293</v>
      </c>
      <c r="E33" s="185"/>
      <c r="F33" s="159"/>
      <c r="G33" s="110"/>
      <c r="R33" s="172"/>
      <c r="S33" s="173" t="s">
        <v>279</v>
      </c>
      <c r="T33" s="172" t="b">
        <f>IF($R$32=2,TRUE,FALSE)</f>
        <v>0</v>
      </c>
    </row>
    <row r="34" spans="1:20" ht="15">
      <c r="A34" s="2">
        <v>20</v>
      </c>
      <c r="B34" s="213" t="s">
        <v>328</v>
      </c>
      <c r="D34" s="215" t="s">
        <v>329</v>
      </c>
      <c r="E34" s="185"/>
      <c r="F34" s="159"/>
      <c r="G34" s="110"/>
      <c r="R34" s="172"/>
      <c r="S34" s="173" t="s">
        <v>280</v>
      </c>
      <c r="T34" s="172" t="b">
        <f>IF($R$32=3,TRUE,FALSE)</f>
        <v>0</v>
      </c>
    </row>
    <row r="35" spans="1:20" ht="15">
      <c r="A35" s="2">
        <v>21</v>
      </c>
      <c r="B35" s="213" t="s">
        <v>358</v>
      </c>
      <c r="D35" s="215" t="s">
        <v>329</v>
      </c>
      <c r="E35" s="185"/>
      <c r="F35" s="160"/>
      <c r="G35" s="110"/>
    </row>
    <row r="36" spans="1:20" ht="15">
      <c r="A36" s="2">
        <v>22</v>
      </c>
      <c r="B36" s="213" t="s">
        <v>359</v>
      </c>
      <c r="D36" s="215" t="s">
        <v>329</v>
      </c>
      <c r="E36" s="185"/>
    </row>
    <row r="37" spans="1:20" ht="15">
      <c r="B37" s="213" t="s">
        <v>385</v>
      </c>
      <c r="D37" s="215" t="s">
        <v>329</v>
      </c>
    </row>
    <row r="39" spans="1:20">
      <c r="E39" s="184"/>
    </row>
    <row r="40" spans="1:20">
      <c r="E40" s="184"/>
    </row>
    <row r="41" spans="1:20">
      <c r="E41" s="184"/>
    </row>
    <row r="42" spans="1:20">
      <c r="E42" s="184"/>
    </row>
    <row r="43" spans="1:20">
      <c r="E43" s="184"/>
    </row>
    <row r="44" spans="1:20">
      <c r="E44" s="184"/>
    </row>
    <row r="45" spans="1:20">
      <c r="E45" s="184"/>
    </row>
    <row r="46" spans="1:20">
      <c r="E46" s="184"/>
    </row>
    <row r="47" spans="1:20">
      <c r="E47" s="184"/>
    </row>
    <row r="48" spans="1:20">
      <c r="E48" s="184"/>
    </row>
    <row r="49" spans="5:5">
      <c r="E49" s="184"/>
    </row>
    <row r="50" spans="5:5">
      <c r="E50" s="184"/>
    </row>
    <row r="51" spans="5:5">
      <c r="E51" s="184"/>
    </row>
    <row r="52" spans="5:5">
      <c r="E52" s="184"/>
    </row>
    <row r="53" spans="5:5">
      <c r="E53" s="184"/>
    </row>
    <row r="54" spans="5:5">
      <c r="E54" s="184"/>
    </row>
    <row r="55" spans="5:5">
      <c r="E55" s="184"/>
    </row>
    <row r="56" spans="5:5">
      <c r="E56" s="184"/>
    </row>
    <row r="57" spans="5:5">
      <c r="E57" s="184"/>
    </row>
    <row r="58" spans="5:5">
      <c r="E58" s="184"/>
    </row>
    <row r="59" spans="5:5">
      <c r="E59" s="184"/>
    </row>
    <row r="60" spans="5:5">
      <c r="E60" s="184"/>
    </row>
    <row r="61" spans="5:5">
      <c r="E61" s="184"/>
    </row>
    <row r="62" spans="5:5">
      <c r="E62" s="184"/>
    </row>
    <row r="63" spans="5:5">
      <c r="E63" s="184"/>
    </row>
    <row r="64" spans="5:5">
      <c r="E64" s="184"/>
    </row>
    <row r="65" spans="5:5">
      <c r="E65" s="184"/>
    </row>
    <row r="66" spans="5:5">
      <c r="E66" s="184"/>
    </row>
    <row r="67" spans="5:5">
      <c r="E67" s="184"/>
    </row>
    <row r="68" spans="5:5">
      <c r="E68" s="184"/>
    </row>
    <row r="69" spans="5:5">
      <c r="E69" s="184"/>
    </row>
    <row r="70" spans="5:5">
      <c r="E70" s="184"/>
    </row>
    <row r="71" spans="5:5">
      <c r="E71" s="184"/>
    </row>
    <row r="72" spans="5:5">
      <c r="E72" s="184"/>
    </row>
    <row r="73" spans="5:5">
      <c r="E73" s="184"/>
    </row>
    <row r="74" spans="5:5">
      <c r="E74" s="184"/>
    </row>
    <row r="75" spans="5:5">
      <c r="E75" s="184"/>
    </row>
    <row r="76" spans="5:5">
      <c r="E76" s="184"/>
    </row>
    <row r="77" spans="5:5">
      <c r="E77" s="184"/>
    </row>
    <row r="78" spans="5:5">
      <c r="E78" s="184"/>
    </row>
    <row r="79" spans="5:5">
      <c r="E79" s="184"/>
    </row>
    <row r="80" spans="5:5">
      <c r="E80" s="184"/>
    </row>
    <row r="81" spans="5:5">
      <c r="E81" s="184"/>
    </row>
    <row r="82" spans="5:5">
      <c r="E82" s="184"/>
    </row>
    <row r="83" spans="5:5">
      <c r="E83" s="184"/>
    </row>
    <row r="84" spans="5:5">
      <c r="E84" s="184"/>
    </row>
    <row r="85" spans="5:5">
      <c r="E85" s="184"/>
    </row>
    <row r="86" spans="5:5">
      <c r="E86" s="184"/>
    </row>
    <row r="87" spans="5:5">
      <c r="E87" s="184"/>
    </row>
    <row r="88" spans="5:5">
      <c r="E88" s="184"/>
    </row>
    <row r="89" spans="5:5">
      <c r="E89" s="184"/>
    </row>
    <row r="90" spans="5:5">
      <c r="E90" s="184"/>
    </row>
    <row r="91" spans="5:5">
      <c r="E91" s="184"/>
    </row>
    <row r="92" spans="5:5">
      <c r="E92" s="184"/>
    </row>
    <row r="93" spans="5:5">
      <c r="E93" s="184"/>
    </row>
    <row r="94" spans="5:5">
      <c r="E94" s="184"/>
    </row>
    <row r="95" spans="5:5">
      <c r="E95" s="184"/>
    </row>
    <row r="96" spans="5:5">
      <c r="E96" s="184"/>
    </row>
    <row r="97" spans="5:5">
      <c r="E97" s="184"/>
    </row>
    <row r="98" spans="5:5">
      <c r="E98" s="184"/>
    </row>
    <row r="99" spans="5:5">
      <c r="E99" s="184"/>
    </row>
    <row r="100" spans="5:5">
      <c r="E100" s="184"/>
    </row>
    <row r="101" spans="5:5">
      <c r="E101" s="184"/>
    </row>
    <row r="102" spans="5:5">
      <c r="E102" s="184"/>
    </row>
    <row r="103" spans="5:5">
      <c r="E103" s="184"/>
    </row>
    <row r="104" spans="5:5">
      <c r="E104" s="184"/>
    </row>
    <row r="105" spans="5:5">
      <c r="E105" s="184"/>
    </row>
    <row r="106" spans="5:5">
      <c r="E106" s="184"/>
    </row>
    <row r="107" spans="5:5">
      <c r="E107" s="184"/>
    </row>
    <row r="108" spans="5:5">
      <c r="E108" s="184"/>
    </row>
    <row r="109" spans="5:5">
      <c r="E109" s="184"/>
    </row>
    <row r="110" spans="5:5">
      <c r="E110" s="184"/>
    </row>
    <row r="111" spans="5:5">
      <c r="E111" s="184"/>
    </row>
    <row r="112" spans="5:5">
      <c r="E112" s="184"/>
    </row>
    <row r="113" spans="5:5">
      <c r="E113" s="184"/>
    </row>
    <row r="114" spans="5:5">
      <c r="E114" s="184"/>
    </row>
    <row r="115" spans="5:5">
      <c r="E115" s="184"/>
    </row>
    <row r="116" spans="5:5">
      <c r="E116" s="184"/>
    </row>
    <row r="117" spans="5:5">
      <c r="E117" s="184"/>
    </row>
    <row r="118" spans="5:5">
      <c r="E118" s="184"/>
    </row>
    <row r="119" spans="5:5">
      <c r="E119" s="184"/>
    </row>
    <row r="120" spans="5:5">
      <c r="E120" s="184"/>
    </row>
    <row r="121" spans="5:5">
      <c r="E121" s="184"/>
    </row>
    <row r="122" spans="5:5">
      <c r="E122" s="184"/>
    </row>
    <row r="123" spans="5:5">
      <c r="E123" s="184"/>
    </row>
    <row r="124" spans="5:5">
      <c r="E124" s="184"/>
    </row>
    <row r="125" spans="5:5">
      <c r="E125" s="184"/>
    </row>
  </sheetData>
  <sheetProtection sheet="1" objects="1" scenarios="1" selectLockedCells="1" selectUnlockedCells="1"/>
  <mergeCells count="3">
    <mergeCell ref="A1:K1"/>
    <mergeCell ref="L1:M1"/>
    <mergeCell ref="N1:O1"/>
  </mergeCells>
  <hyperlinks>
    <hyperlink ref="J6" r:id="rId1" display="rourense@bme.es"/>
    <hyperlink ref="J3" r:id="rId2" display="20lavila@aiaweb.net"/>
    <hyperlink ref="J8" r:id="rId3" display="secretaria@rallyeourense.es "/>
    <hyperlink ref="J7" r:id="rId4" display="rally@islascanarias.com"/>
    <hyperlink ref="J9" r:id="rId5" display="secretaria@rallyesantander.com"/>
    <hyperlink ref="J10" r:id="rId6" display="secretaria@acpa.es"/>
    <hyperlink ref="J12" r:id="rId7" display="secretariadeportiva@faa.net"/>
    <hyperlink ref="J4" r:id="rId8" display="escuderiavilladeadeje@gmail.com"/>
  </hyperlinks>
  <pageMargins left="0.75" right="0.75" top="1" bottom="1" header="0" footer="0"/>
  <pageSetup paperSize="9" orientation="portrait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80</vt:i4>
      </vt:variant>
    </vt:vector>
  </HeadingPairs>
  <TitlesOfParts>
    <vt:vector size="84" baseType="lpstr">
      <vt:lpstr> Boletín de Inscripción </vt:lpstr>
      <vt:lpstr> Derechos de Inscripción </vt:lpstr>
      <vt:lpstr>Exportacion</vt:lpstr>
      <vt:lpstr> Datos de Organizadores </vt:lpstr>
      <vt:lpstr>_Ind1600</vt:lpstr>
      <vt:lpstr>AñoCop</vt:lpstr>
      <vt:lpstr>AñoPil</vt:lpstr>
      <vt:lpstr>' Boletín de Inscripción '!Área_de_impresión</vt:lpstr>
      <vt:lpstr>Autonomico</vt:lpstr>
      <vt:lpstr>Auxiliar</vt:lpstr>
      <vt:lpstr>Blanco</vt:lpstr>
      <vt:lpstr>Categoria234</vt:lpstr>
      <vt:lpstr>Clasicos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España</vt:lpstr>
      <vt:lpstr>Estado5</vt:lpstr>
      <vt:lpstr>EstadoTrofeo3</vt:lpstr>
      <vt:lpstr>EstadoTrofeo7</vt:lpstr>
      <vt:lpstr>EstadoTrofeo8</vt:lpstr>
      <vt:lpstr>Historicos</vt:lpstr>
      <vt:lpstr>Ind2RM1600</vt:lpstr>
      <vt:lpstr>IndCopa</vt:lpstr>
      <vt:lpstr>Inicio</vt:lpstr>
      <vt:lpstr>IVA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MarcaOuvreur</vt:lpstr>
      <vt:lpstr>ModeloOuvreur</vt:lpstr>
      <vt:lpstr>NacPil</vt:lpstr>
      <vt:lpstr>NombreA1</vt:lpstr>
      <vt:lpstr>NombreA2</vt:lpstr>
      <vt:lpstr>NombreAux</vt:lpstr>
      <vt:lpstr>NombreO1</vt:lpstr>
      <vt:lpstr>NombreO2</vt:lpstr>
      <vt:lpstr>NombreR1</vt:lpstr>
      <vt:lpstr>NombreR2</vt:lpstr>
      <vt:lpstr>Numrallye</vt:lpstr>
      <vt:lpstr>Opcion</vt:lpstr>
      <vt:lpstr>Opcion2</vt:lpstr>
      <vt:lpstr>Opciones</vt:lpstr>
      <vt:lpstr>Ouvreur</vt:lpstr>
      <vt:lpstr>Panta100</vt:lpstr>
      <vt:lpstr>Panta102</vt:lpstr>
      <vt:lpstr>PantaDiesel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Publicidad</vt:lpstr>
      <vt:lpstr>RM</vt:lpstr>
      <vt:lpstr>Shakedown</vt:lpstr>
      <vt:lpstr>Tabla_Agrupaciones</vt:lpstr>
      <vt:lpstr>Tabla_datos</vt:lpstr>
      <vt:lpstr>Trofeo1</vt:lpstr>
      <vt:lpstr>Trofeo10</vt:lpstr>
      <vt:lpstr>Trofeo11</vt:lpstr>
      <vt:lpstr>Trofeo12</vt:lpstr>
      <vt:lpstr>Trofeo13</vt:lpstr>
      <vt:lpstr>Trofeo14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Juan José</cp:lastModifiedBy>
  <cp:lastPrinted>2015-05-25T09:50:08Z</cp:lastPrinted>
  <dcterms:created xsi:type="dcterms:W3CDTF">2006-10-27T17:07:54Z</dcterms:created>
  <dcterms:modified xsi:type="dcterms:W3CDTF">2016-02-05T11:38:57Z</dcterms:modified>
</cp:coreProperties>
</file>